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156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<sst xmlns="http://schemas.openxmlformats.org/spreadsheetml/2006/main" count="53" uniqueCount="33">
  <si>
    <t>fabbisogno giornaliero: vendite annue previste/ 365</t>
  </si>
  <si>
    <t>scorta di sicurezza (unità): fabbisogno giornaliero*scorta di sicurezza (giorni)</t>
  </si>
  <si>
    <t>livello di riordino: scorta di sicurezza+scorta del tempo di approvvigionamento</t>
  </si>
  <si>
    <t>scorta dipendente dal tempo di approvvigionamento: fabbisogno giornaliero*tempo di approvigionamento</t>
  </si>
  <si>
    <t>fabbisogno annuo: vendite previste+esistenze iniziali-rimanenze finali</t>
  </si>
  <si>
    <t>lotto</t>
  </si>
  <si>
    <t>costo annuo di ordinazione</t>
  </si>
  <si>
    <t>costo annuo di stoccaggio</t>
  </si>
  <si>
    <t>totale</t>
  </si>
  <si>
    <t>Minimo</t>
  </si>
  <si>
    <t>Procedimento analitico</t>
  </si>
  <si>
    <t>Scheda di magazzino a quantità</t>
  </si>
  <si>
    <t>Data</t>
  </si>
  <si>
    <t>Operazione</t>
  </si>
  <si>
    <t>Carico</t>
  </si>
  <si>
    <t>Scarico</t>
  </si>
  <si>
    <t>Esistenza</t>
  </si>
  <si>
    <t>Esistenze iniziali</t>
  </si>
  <si>
    <t>Vendita</t>
  </si>
  <si>
    <t>Acquisto</t>
  </si>
  <si>
    <t>Giorni</t>
  </si>
  <si>
    <t>Giacenza per giorni</t>
  </si>
  <si>
    <t>Giacenza</t>
  </si>
  <si>
    <t>Giacenza media=</t>
  </si>
  <si>
    <t>Indice di rotazione=</t>
  </si>
  <si>
    <t>Durata giacenza media=</t>
  </si>
  <si>
    <t>Quantità</t>
  </si>
  <si>
    <t>Costo</t>
  </si>
  <si>
    <t>Importo</t>
  </si>
  <si>
    <t>costo della merce venduta=</t>
  </si>
  <si>
    <t>scorta media di periodo=</t>
  </si>
  <si>
    <t>indice di rotazione a valori=</t>
  </si>
  <si>
    <t>tempo di recupero del capitale investito nelle scorte=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</si>
</sst>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0.000000"/>
    <numFmt numFmtId="168" formatCode="0.0"/>
    <numFmt numFmtId="169" formatCode="0.0000000"/>
    <numFmt numFmtId="170" formatCode="0.000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D1">
      <selection activeCell="G2" sqref="G2"/>
    </sheetView>
  </sheetViews>
  <sheetFormatPr defaultColWidth="9.140625" defaultRowHeight="12.75"/>
  <cols>
    <col min="1" max="1" width="19.8515625" style="0" customWidth="1"/>
    <col min="3" max="3" width="22.421875" style="0" customWidth="1"/>
    <col min="4" max="4" width="22.140625" style="0" customWidth="1"/>
    <col min="8" max="8" width="10.57421875" style="0" bestFit="1" customWidth="1"/>
    <col min="12" max="12" width="10.57421875" style="0" bestFit="1" customWidth="1"/>
  </cols>
  <sheetData>
    <row r="1" spans="1:4" ht="12.75">
      <c r="A1" t="s">
        <v>0</v>
      </c>
      <c r="D1" s="1">
        <f>6450/365</f>
        <v>17.671232876712327</v>
      </c>
    </row>
    <row r="2" spans="1:8" ht="12.75">
      <c r="A2" t="s">
        <v>1</v>
      </c>
      <c r="E2" s="2">
        <f>D1*10</f>
        <v>176.71232876712327</v>
      </c>
      <c r="H2" s="2"/>
    </row>
    <row r="3" spans="1:11" ht="12.75">
      <c r="A3" t="s">
        <v>3</v>
      </c>
      <c r="G3" s="2">
        <f>D1*8</f>
        <v>141.36986301369862</v>
      </c>
      <c r="K3" s="1"/>
    </row>
    <row r="4" spans="1:11" ht="12.75">
      <c r="A4" t="s">
        <v>2</v>
      </c>
      <c r="E4" s="2">
        <f>E2+G3</f>
        <v>318.08219178082186</v>
      </c>
      <c r="K4" s="1"/>
    </row>
    <row r="5" spans="1:5" ht="12.75">
      <c r="A5" t="s">
        <v>4</v>
      </c>
      <c r="E5">
        <f>6450+350-300</f>
        <v>6500</v>
      </c>
    </row>
    <row r="6" spans="1:6" ht="12.75">
      <c r="A6" t="s">
        <v>10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7" spans="1:6" ht="12.75">
      <c r="A7" s="4">
        <f>SQRT((2*$E$5*50)/(0.2*80))</f>
        <v>201.55644370746373</v>
      </c>
      <c r="B7">
        <v>50</v>
      </c>
      <c r="C7">
        <f aca="true" t="shared" si="0" ref="C7:C12">50*$E$5/B7</f>
        <v>6500</v>
      </c>
      <c r="D7">
        <f aca="true" t="shared" si="1" ref="D7:D12">0.2*80*B7/2</f>
        <v>400</v>
      </c>
      <c r="E7">
        <f aca="true" t="shared" si="2" ref="E7:E12">C7+D7</f>
        <v>6900</v>
      </c>
      <c r="F7" s="3">
        <f>MIN(E7:E12)</f>
        <v>3225</v>
      </c>
    </row>
    <row r="8" spans="2:5" ht="12.75">
      <c r="B8">
        <v>100</v>
      </c>
      <c r="C8">
        <f t="shared" si="0"/>
        <v>3250</v>
      </c>
      <c r="D8">
        <f t="shared" si="1"/>
        <v>800</v>
      </c>
      <c r="E8">
        <f t="shared" si="2"/>
        <v>4050</v>
      </c>
    </row>
    <row r="9" spans="2:5" ht="12.75">
      <c r="B9">
        <v>150</v>
      </c>
      <c r="C9" s="1">
        <f t="shared" si="0"/>
        <v>2166.6666666666665</v>
      </c>
      <c r="D9">
        <f t="shared" si="1"/>
        <v>1200</v>
      </c>
      <c r="E9" s="1">
        <f t="shared" si="2"/>
        <v>3366.6666666666665</v>
      </c>
    </row>
    <row r="10" spans="2:5" ht="12.75">
      <c r="B10" s="3">
        <v>200</v>
      </c>
      <c r="C10" s="3">
        <f t="shared" si="0"/>
        <v>1625</v>
      </c>
      <c r="D10" s="3">
        <f t="shared" si="1"/>
        <v>1600</v>
      </c>
      <c r="E10" s="3">
        <f t="shared" si="2"/>
        <v>3225</v>
      </c>
    </row>
    <row r="11" spans="2:5" ht="12.75">
      <c r="B11">
        <v>250</v>
      </c>
      <c r="C11">
        <f t="shared" si="0"/>
        <v>1300</v>
      </c>
      <c r="D11">
        <f t="shared" si="1"/>
        <v>2000</v>
      </c>
      <c r="E11">
        <f t="shared" si="2"/>
        <v>3300</v>
      </c>
    </row>
    <row r="12" spans="2:5" ht="12.75">
      <c r="B12">
        <v>300</v>
      </c>
      <c r="C12" s="1">
        <f t="shared" si="0"/>
        <v>1083.3333333333333</v>
      </c>
      <c r="D12">
        <f t="shared" si="1"/>
        <v>2400</v>
      </c>
      <c r="E12" s="1">
        <f t="shared" si="2"/>
        <v>3483.333333333333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5" sqref="D15:D16"/>
    </sheetView>
  </sheetViews>
  <sheetFormatPr defaultColWidth="9.140625" defaultRowHeight="12.75"/>
  <cols>
    <col min="2" max="2" width="14.421875" style="0" customWidth="1"/>
  </cols>
  <sheetData>
    <row r="1" ht="12.75">
      <c r="A1" t="s">
        <v>11</v>
      </c>
    </row>
    <row r="3" spans="1:5" ht="12.7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5" ht="12.75">
      <c r="A4" s="5">
        <v>41275</v>
      </c>
      <c r="B4" t="s">
        <v>17</v>
      </c>
      <c r="C4">
        <v>350</v>
      </c>
      <c r="E4">
        <f>C4</f>
        <v>350</v>
      </c>
    </row>
    <row r="5" spans="1:5" ht="12.75">
      <c r="A5" s="5">
        <v>41283</v>
      </c>
      <c r="B5" t="s">
        <v>18</v>
      </c>
      <c r="D5">
        <v>95</v>
      </c>
      <c r="E5">
        <f>E4-D5</f>
        <v>255</v>
      </c>
    </row>
    <row r="6" spans="1:5" ht="12.75">
      <c r="A6" s="5">
        <v>41290</v>
      </c>
      <c r="B6" t="s">
        <v>18</v>
      </c>
      <c r="D6">
        <v>80</v>
      </c>
      <c r="E6">
        <f>E5-D6</f>
        <v>175</v>
      </c>
    </row>
    <row r="7" spans="1:5" ht="12.75">
      <c r="A7" s="5">
        <v>41291</v>
      </c>
      <c r="B7" t="s">
        <v>19</v>
      </c>
      <c r="C7">
        <v>200</v>
      </c>
      <c r="E7">
        <f>E6+C7</f>
        <v>375</v>
      </c>
    </row>
    <row r="8" spans="1:5" ht="12.75">
      <c r="A8" s="5">
        <v>41302</v>
      </c>
      <c r="B8" t="s">
        <v>18</v>
      </c>
      <c r="D8">
        <v>40</v>
      </c>
      <c r="E8">
        <f>E7-D8</f>
        <v>335</v>
      </c>
    </row>
    <row r="9" spans="1:5" ht="12.75">
      <c r="A9" s="5">
        <v>41317</v>
      </c>
      <c r="B9" t="s">
        <v>18</v>
      </c>
      <c r="D9">
        <v>110</v>
      </c>
      <c r="E9">
        <f>E8-D9</f>
        <v>225</v>
      </c>
    </row>
    <row r="10" spans="1:5" ht="12.75">
      <c r="A10" s="5">
        <v>41325</v>
      </c>
      <c r="B10" t="s">
        <v>19</v>
      </c>
      <c r="C10">
        <v>200</v>
      </c>
      <c r="E10">
        <f>E9+C10</f>
        <v>425</v>
      </c>
    </row>
    <row r="11" spans="1:5" ht="12.75">
      <c r="A11" s="5">
        <v>41333</v>
      </c>
      <c r="B11" t="s">
        <v>18</v>
      </c>
      <c r="D11">
        <v>70</v>
      </c>
      <c r="E11">
        <f>E10-D11</f>
        <v>355</v>
      </c>
    </row>
    <row r="12" spans="1:5" ht="12.75">
      <c r="A12" s="5">
        <v>41343</v>
      </c>
      <c r="B12" t="s">
        <v>18</v>
      </c>
      <c r="D12">
        <v>90</v>
      </c>
      <c r="E12">
        <f>E11-D12</f>
        <v>265</v>
      </c>
    </row>
    <row r="13" spans="1:5" ht="12.75">
      <c r="A13" s="5">
        <v>41348</v>
      </c>
      <c r="B13" t="s">
        <v>18</v>
      </c>
      <c r="D13">
        <v>50</v>
      </c>
      <c r="E13">
        <f>E12-D13</f>
        <v>215</v>
      </c>
    </row>
    <row r="14" spans="1:5" ht="12.75">
      <c r="A14" s="5">
        <v>41351</v>
      </c>
      <c r="B14" t="s">
        <v>19</v>
      </c>
      <c r="C14">
        <v>200</v>
      </c>
      <c r="E14">
        <f>E13+C14</f>
        <v>415</v>
      </c>
    </row>
    <row r="15" spans="1:5" ht="12.75">
      <c r="A15" s="5">
        <v>41358</v>
      </c>
      <c r="B15" t="s">
        <v>18</v>
      </c>
      <c r="D15">
        <v>105</v>
      </c>
      <c r="E15">
        <f>E14-D15</f>
        <v>310</v>
      </c>
    </row>
    <row r="16" spans="1:5" ht="12.75">
      <c r="A16" s="5">
        <v>41361</v>
      </c>
      <c r="B16" t="s">
        <v>18</v>
      </c>
      <c r="D16">
        <v>80</v>
      </c>
      <c r="E16">
        <f>E15-D16</f>
        <v>230</v>
      </c>
    </row>
    <row r="17" spans="3:4" ht="12.75">
      <c r="C17">
        <f>SUM(C4:C16)</f>
        <v>950</v>
      </c>
      <c r="D17">
        <f>SUM(D4:D16)</f>
        <v>720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4" sqref="A4:A14"/>
    </sheetView>
  </sheetViews>
  <sheetFormatPr defaultColWidth="9.140625" defaultRowHeight="12.75"/>
  <cols>
    <col min="1" max="1" width="10.7109375" style="0" customWidth="1"/>
    <col min="2" max="2" width="10.140625" style="0" customWidth="1"/>
    <col min="3" max="3" width="10.00390625" style="0" bestFit="1" customWidth="1"/>
    <col min="4" max="4" width="16.421875" style="0" customWidth="1"/>
  </cols>
  <sheetData>
    <row r="1" spans="1:4" ht="12.75">
      <c r="A1" t="s">
        <v>12</v>
      </c>
      <c r="B1" t="s">
        <v>22</v>
      </c>
      <c r="C1" t="s">
        <v>20</v>
      </c>
      <c r="D1" t="s">
        <v>21</v>
      </c>
    </row>
    <row r="2" spans="1:4" ht="12.75">
      <c r="A2" s="5">
        <v>41275</v>
      </c>
      <c r="B2">
        <f>Foglio2!E4</f>
        <v>350</v>
      </c>
      <c r="C2" s="6">
        <f>A3-A2+1</f>
        <v>9</v>
      </c>
      <c r="D2" s="2">
        <f>B2*C2</f>
        <v>3150</v>
      </c>
    </row>
    <row r="3" spans="1:4" ht="12.75">
      <c r="A3" s="5">
        <v>41283</v>
      </c>
      <c r="B3">
        <f>Foglio2!E5</f>
        <v>255</v>
      </c>
      <c r="C3" s="6">
        <f aca="true" t="shared" si="0" ref="C3:C14">A4-A3</f>
        <v>7</v>
      </c>
      <c r="D3" s="2">
        <f aca="true" t="shared" si="1" ref="D3:D14">B3*C3</f>
        <v>1785</v>
      </c>
    </row>
    <row r="4" spans="1:4" ht="12.75">
      <c r="A4" s="5">
        <v>41290</v>
      </c>
      <c r="B4">
        <f>Foglio2!E6</f>
        <v>175</v>
      </c>
      <c r="C4" s="6">
        <f t="shared" si="0"/>
        <v>1</v>
      </c>
      <c r="D4" s="2">
        <f t="shared" si="1"/>
        <v>175</v>
      </c>
    </row>
    <row r="5" spans="1:4" ht="12.75">
      <c r="A5" s="5">
        <v>41291</v>
      </c>
      <c r="B5">
        <f>Foglio2!E7</f>
        <v>375</v>
      </c>
      <c r="C5" s="6">
        <f t="shared" si="0"/>
        <v>11</v>
      </c>
      <c r="D5" s="2">
        <f t="shared" si="1"/>
        <v>4125</v>
      </c>
    </row>
    <row r="6" spans="1:4" ht="12.75">
      <c r="A6" s="5">
        <v>41302</v>
      </c>
      <c r="B6">
        <f>Foglio2!E8</f>
        <v>335</v>
      </c>
      <c r="C6" s="6">
        <f t="shared" si="0"/>
        <v>15</v>
      </c>
      <c r="D6" s="2">
        <f t="shared" si="1"/>
        <v>5025</v>
      </c>
    </row>
    <row r="7" spans="1:4" ht="12.75">
      <c r="A7" s="5">
        <v>41317</v>
      </c>
      <c r="B7">
        <f>Foglio2!E9</f>
        <v>225</v>
      </c>
      <c r="C7" s="6">
        <f t="shared" si="0"/>
        <v>8</v>
      </c>
      <c r="D7" s="2">
        <f t="shared" si="1"/>
        <v>1800</v>
      </c>
    </row>
    <row r="8" spans="1:4" ht="12.75">
      <c r="A8" s="5">
        <v>41325</v>
      </c>
      <c r="B8">
        <f>Foglio2!E10</f>
        <v>425</v>
      </c>
      <c r="C8" s="6">
        <f t="shared" si="0"/>
        <v>8</v>
      </c>
      <c r="D8" s="2">
        <f t="shared" si="1"/>
        <v>3400</v>
      </c>
    </row>
    <row r="9" spans="1:4" ht="12.75">
      <c r="A9" s="5">
        <v>41333</v>
      </c>
      <c r="B9">
        <f>Foglio2!E11</f>
        <v>355</v>
      </c>
      <c r="C9" s="6">
        <f t="shared" si="0"/>
        <v>10</v>
      </c>
      <c r="D9" s="2">
        <f t="shared" si="1"/>
        <v>3550</v>
      </c>
    </row>
    <row r="10" spans="1:4" ht="12.75">
      <c r="A10" s="5">
        <v>41343</v>
      </c>
      <c r="B10">
        <f>Foglio2!E12</f>
        <v>265</v>
      </c>
      <c r="C10" s="6">
        <f t="shared" si="0"/>
        <v>5</v>
      </c>
      <c r="D10" s="2">
        <f t="shared" si="1"/>
        <v>1325</v>
      </c>
    </row>
    <row r="11" spans="1:4" ht="12.75">
      <c r="A11" s="5">
        <v>41348</v>
      </c>
      <c r="B11">
        <f>Foglio2!E13</f>
        <v>215</v>
      </c>
      <c r="C11" s="6">
        <f t="shared" si="0"/>
        <v>3</v>
      </c>
      <c r="D11" s="2">
        <f t="shared" si="1"/>
        <v>645</v>
      </c>
    </row>
    <row r="12" spans="1:4" ht="12.75">
      <c r="A12" s="5">
        <v>41351</v>
      </c>
      <c r="B12">
        <f>Foglio2!E14</f>
        <v>415</v>
      </c>
      <c r="C12" s="6">
        <f t="shared" si="0"/>
        <v>7</v>
      </c>
      <c r="D12" s="2">
        <f t="shared" si="1"/>
        <v>2905</v>
      </c>
    </row>
    <row r="13" spans="1:4" ht="12.75">
      <c r="A13" s="5">
        <v>41358</v>
      </c>
      <c r="B13">
        <f>Foglio2!E15</f>
        <v>310</v>
      </c>
      <c r="C13" s="6">
        <f t="shared" si="0"/>
        <v>3</v>
      </c>
      <c r="D13" s="2">
        <f t="shared" si="1"/>
        <v>930</v>
      </c>
    </row>
    <row r="14" spans="1:4" ht="12.75">
      <c r="A14" s="5">
        <v>41361</v>
      </c>
      <c r="B14">
        <f>Foglio2!E16</f>
        <v>230</v>
      </c>
      <c r="C14" s="6">
        <f>A15-A14</f>
        <v>3</v>
      </c>
      <c r="D14" s="2">
        <f t="shared" si="1"/>
        <v>690</v>
      </c>
    </row>
    <row r="15" spans="1:4" ht="12.75">
      <c r="A15" s="5">
        <v>41364</v>
      </c>
      <c r="B15" s="2"/>
      <c r="C15" s="6">
        <f>SUM(C2:C14)</f>
        <v>90</v>
      </c>
      <c r="D15" s="2">
        <f>SUM(D2:D14)</f>
        <v>29505</v>
      </c>
    </row>
    <row r="17" spans="1:3" ht="12.75">
      <c r="A17" t="s">
        <v>23</v>
      </c>
      <c r="C17" s="2">
        <f>D15/C15</f>
        <v>327.8333333333333</v>
      </c>
    </row>
    <row r="18" spans="1:3" ht="12.75">
      <c r="A18" t="s">
        <v>24</v>
      </c>
      <c r="C18" s="1">
        <f>Foglio2!D17/Foglio3!C17</f>
        <v>2.1962379257752924</v>
      </c>
    </row>
    <row r="19" spans="1:3" ht="12.75">
      <c r="A19" t="s">
        <v>25</v>
      </c>
      <c r="C19" s="2">
        <f>C15/C18</f>
        <v>40.979166666666664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44" sqref="E44"/>
    </sheetView>
  </sheetViews>
  <sheetFormatPr defaultColWidth="9.140625" defaultRowHeight="12.75"/>
  <cols>
    <col min="7" max="7" width="9.140625" style="0" customWidth="1"/>
  </cols>
  <sheetData>
    <row r="1" spans="1:9" ht="12.75">
      <c r="A1" s="7"/>
      <c r="B1" s="8" t="s">
        <v>14</v>
      </c>
      <c r="C1" s="8"/>
      <c r="D1" s="8"/>
      <c r="E1" s="8" t="s">
        <v>15</v>
      </c>
      <c r="F1" s="8"/>
      <c r="G1" s="8"/>
      <c r="H1" s="8" t="s">
        <v>22</v>
      </c>
      <c r="I1" s="8"/>
    </row>
    <row r="2" spans="1:9" ht="12.75">
      <c r="A2" s="7" t="s">
        <v>12</v>
      </c>
      <c r="B2" s="7" t="s">
        <v>26</v>
      </c>
      <c r="C2" s="7" t="s">
        <v>27</v>
      </c>
      <c r="D2" s="7" t="s">
        <v>28</v>
      </c>
      <c r="E2" s="7" t="s">
        <v>26</v>
      </c>
      <c r="F2" s="7" t="s">
        <v>27</v>
      </c>
      <c r="G2" s="7" t="s">
        <v>28</v>
      </c>
      <c r="H2" s="7" t="s">
        <v>26</v>
      </c>
      <c r="I2" s="7" t="s">
        <v>28</v>
      </c>
    </row>
    <row r="3" spans="1:9" ht="12.75">
      <c r="A3" s="9">
        <v>41275</v>
      </c>
      <c r="B3" s="7">
        <v>350</v>
      </c>
      <c r="C3" s="7">
        <v>78</v>
      </c>
      <c r="D3" s="7">
        <f>B3*C3</f>
        <v>27300</v>
      </c>
      <c r="E3" s="7"/>
      <c r="F3" s="7"/>
      <c r="G3" s="7"/>
      <c r="H3" s="7">
        <f>B3</f>
        <v>350</v>
      </c>
      <c r="I3" s="7">
        <f>D3</f>
        <v>27300</v>
      </c>
    </row>
    <row r="4" spans="1:9" ht="12.75">
      <c r="A4" s="9">
        <v>41283</v>
      </c>
      <c r="B4" s="7"/>
      <c r="C4" s="7"/>
      <c r="D4" s="7"/>
      <c r="E4" s="7">
        <v>95</v>
      </c>
      <c r="F4" s="7">
        <v>78</v>
      </c>
      <c r="G4" s="7">
        <f>E4*F4</f>
        <v>7410</v>
      </c>
      <c r="H4" s="7">
        <f>H3-E4</f>
        <v>255</v>
      </c>
      <c r="I4" s="7">
        <f>I3-G4</f>
        <v>19890</v>
      </c>
    </row>
    <row r="5" spans="1:9" ht="12.75">
      <c r="A5" s="9">
        <v>41290</v>
      </c>
      <c r="B5" s="7"/>
      <c r="C5" s="7"/>
      <c r="D5" s="7"/>
      <c r="E5" s="7">
        <v>80</v>
      </c>
      <c r="F5" s="7">
        <v>78</v>
      </c>
      <c r="G5" s="7">
        <f>F5*E5</f>
        <v>6240</v>
      </c>
      <c r="H5" s="7">
        <f>H4-E5</f>
        <v>175</v>
      </c>
      <c r="I5" s="7">
        <f>I4-G5</f>
        <v>13650</v>
      </c>
    </row>
    <row r="6" spans="1:9" ht="12.75">
      <c r="A6" s="9">
        <v>41291</v>
      </c>
      <c r="B6" s="7">
        <v>200</v>
      </c>
      <c r="C6" s="7">
        <v>80</v>
      </c>
      <c r="D6" s="7">
        <f>C6*B6</f>
        <v>16000</v>
      </c>
      <c r="E6" s="7"/>
      <c r="F6" s="7"/>
      <c r="G6" s="7"/>
      <c r="H6" s="7">
        <f>H5+B6</f>
        <v>375</v>
      </c>
      <c r="I6" s="7">
        <f>I5+D6</f>
        <v>29650</v>
      </c>
    </row>
    <row r="7" spans="1:9" ht="12.75">
      <c r="A7" s="9">
        <v>41302</v>
      </c>
      <c r="B7" s="7"/>
      <c r="C7" s="7"/>
      <c r="D7" s="7"/>
      <c r="E7" s="7">
        <v>40</v>
      </c>
      <c r="F7" s="10">
        <f>I6/H6</f>
        <v>79.06666666666666</v>
      </c>
      <c r="G7" s="10">
        <f>F7*E7</f>
        <v>3162.6666666666665</v>
      </c>
      <c r="H7" s="7">
        <f>H6-E7</f>
        <v>335</v>
      </c>
      <c r="I7" s="10">
        <f>I6-G7</f>
        <v>26487.333333333332</v>
      </c>
    </row>
    <row r="8" spans="1:9" ht="12.75">
      <c r="A8" s="9">
        <v>41317</v>
      </c>
      <c r="B8" s="7"/>
      <c r="C8" s="7"/>
      <c r="D8" s="7"/>
      <c r="E8" s="7">
        <v>110</v>
      </c>
      <c r="F8" s="10">
        <f>I7/H7</f>
        <v>79.06666666666666</v>
      </c>
      <c r="G8" s="10">
        <f>F8*E8</f>
        <v>8697.333333333332</v>
      </c>
      <c r="H8" s="7">
        <f>H7-E8</f>
        <v>225</v>
      </c>
      <c r="I8" s="10">
        <f>I7-G8</f>
        <v>17790</v>
      </c>
    </row>
    <row r="9" spans="1:9" ht="12.75">
      <c r="A9" s="9">
        <v>41325</v>
      </c>
      <c r="B9" s="7">
        <v>200</v>
      </c>
      <c r="C9" s="7">
        <v>80</v>
      </c>
      <c r="D9" s="7">
        <f>C9*B9</f>
        <v>16000</v>
      </c>
      <c r="E9" s="7"/>
      <c r="F9" s="7"/>
      <c r="G9" s="7"/>
      <c r="H9" s="7">
        <f>H8+B9</f>
        <v>425</v>
      </c>
      <c r="I9" s="10">
        <f>I8+D9</f>
        <v>33790</v>
      </c>
    </row>
    <row r="10" spans="1:9" ht="12.75">
      <c r="A10" s="9">
        <v>41333</v>
      </c>
      <c r="B10" s="7"/>
      <c r="C10" s="7"/>
      <c r="D10" s="7"/>
      <c r="E10" s="7">
        <v>70</v>
      </c>
      <c r="F10" s="10">
        <f>I9/H9</f>
        <v>79.50588235294117</v>
      </c>
      <c r="G10" s="10">
        <f>F10*E10</f>
        <v>5565.411764705882</v>
      </c>
      <c r="H10" s="7">
        <f>H9-E10</f>
        <v>355</v>
      </c>
      <c r="I10" s="10">
        <f>I9-G10</f>
        <v>28224.58823529412</v>
      </c>
    </row>
    <row r="11" spans="1:9" ht="12.75">
      <c r="A11" s="9">
        <v>41343</v>
      </c>
      <c r="B11" s="7"/>
      <c r="C11" s="7"/>
      <c r="D11" s="7"/>
      <c r="E11" s="7">
        <v>90</v>
      </c>
      <c r="F11" s="10">
        <f>I10/H10</f>
        <v>79.50588235294119</v>
      </c>
      <c r="G11" s="10">
        <f>F11*E11</f>
        <v>7155.529411764706</v>
      </c>
      <c r="H11" s="7">
        <f>H10-E11</f>
        <v>265</v>
      </c>
      <c r="I11" s="10">
        <f>I10-G11</f>
        <v>21069.058823529413</v>
      </c>
    </row>
    <row r="12" spans="1:9" ht="12.75">
      <c r="A12" s="9">
        <v>41348</v>
      </c>
      <c r="B12" s="7"/>
      <c r="C12" s="7"/>
      <c r="D12" s="7"/>
      <c r="E12" s="7">
        <v>50</v>
      </c>
      <c r="F12" s="10">
        <f>I11/H11</f>
        <v>79.50588235294119</v>
      </c>
      <c r="G12" s="10">
        <f>F12*E12</f>
        <v>3975.2941176470595</v>
      </c>
      <c r="H12" s="7">
        <f>H11-E12</f>
        <v>215</v>
      </c>
      <c r="I12" s="10">
        <f>I11-G12</f>
        <v>17093.764705882353</v>
      </c>
    </row>
    <row r="13" spans="1:9" ht="12.75">
      <c r="A13" s="9">
        <v>41351</v>
      </c>
      <c r="B13" s="7">
        <v>200</v>
      </c>
      <c r="C13" s="7">
        <v>80</v>
      </c>
      <c r="D13" s="7">
        <f>C13*B13</f>
        <v>16000</v>
      </c>
      <c r="E13" s="7"/>
      <c r="F13" s="7"/>
      <c r="G13" s="7"/>
      <c r="H13" s="7">
        <f>H12+B13</f>
        <v>415</v>
      </c>
      <c r="I13" s="10">
        <f>I12+D13</f>
        <v>33093.76470588235</v>
      </c>
    </row>
    <row r="14" spans="1:9" ht="12.75">
      <c r="A14" s="9">
        <v>41358</v>
      </c>
      <c r="B14" s="7"/>
      <c r="C14" s="7"/>
      <c r="D14" s="7"/>
      <c r="E14" s="7">
        <v>105</v>
      </c>
      <c r="F14" s="10">
        <f>I13/H13</f>
        <v>79.74401133947553</v>
      </c>
      <c r="G14" s="10">
        <f>F14*E14</f>
        <v>8373.121190644932</v>
      </c>
      <c r="H14" s="7">
        <f>H13-E14</f>
        <v>310</v>
      </c>
      <c r="I14" s="10">
        <f>I13-G14</f>
        <v>24720.643515237418</v>
      </c>
    </row>
    <row r="15" spans="1:9" ht="12.75">
      <c r="A15" s="9">
        <v>41361</v>
      </c>
      <c r="B15" s="7"/>
      <c r="C15" s="7"/>
      <c r="D15" s="7"/>
      <c r="E15" s="7">
        <v>80</v>
      </c>
      <c r="F15" s="10">
        <f>I14/H14</f>
        <v>79.74401133947555</v>
      </c>
      <c r="G15" s="10">
        <f>F15*E15</f>
        <v>6379.520907158044</v>
      </c>
      <c r="H15" s="7">
        <f>H14-E15</f>
        <v>230</v>
      </c>
      <c r="I15" s="10">
        <f>I14-G15</f>
        <v>18341.122608079375</v>
      </c>
    </row>
    <row r="16" ht="12.75">
      <c r="G16" s="11">
        <f>SUM(G4:G15)</f>
        <v>56958.87739192063</v>
      </c>
    </row>
    <row r="17" spans="1:4" ht="12.75">
      <c r="A17" t="s">
        <v>29</v>
      </c>
      <c r="D17" s="1">
        <f>D3+D6+D9+D13-I15</f>
        <v>56958.87739192063</v>
      </c>
    </row>
    <row r="18" spans="1:4" ht="12.75">
      <c r="A18" t="s">
        <v>30</v>
      </c>
      <c r="D18" s="1">
        <f>(D3+I15)/2</f>
        <v>22820.561304039686</v>
      </c>
    </row>
    <row r="19" spans="1:4" ht="12.75">
      <c r="A19" t="s">
        <v>31</v>
      </c>
      <c r="D19" s="1">
        <f>D17/D18</f>
        <v>2.4959455042781</v>
      </c>
    </row>
    <row r="20" spans="1:6" ht="12.75">
      <c r="A20" t="s">
        <v>32</v>
      </c>
      <c r="F20" s="2">
        <f>90/D19</f>
        <v>36.05847958047891</v>
      </c>
    </row>
  </sheetData>
  <mergeCells count="3">
    <mergeCell ref="B1:D1"/>
    <mergeCell ref="E1:G1"/>
    <mergeCell ref="H1:I1"/>
  </mergeCells>
  <printOptions/>
  <pageMargins left="0.75" right="0.75" top="1" bottom="1" header="0.5" footer="0.5"/>
  <pageSetup orientation="portrait" paperSize="9"/>
  <ignoredErrors>
    <ignoredError sqref="H6:I6 H9:I9 H13: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3Am-belloni</dc:creator>
  <cp:keywords/>
  <dc:description/>
  <cp:lastModifiedBy>3Am-belloni</cp:lastModifiedBy>
  <dcterms:created xsi:type="dcterms:W3CDTF">2013-09-16T08:31:01Z</dcterms:created>
  <dcterms:modified xsi:type="dcterms:W3CDTF">2013-09-23T10:00:11Z</dcterms:modified>
  <cp:category/>
  <cp:version/>
  <cp:contentType/>
  <cp:contentStatus/>
</cp:coreProperties>
</file>