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7455" windowHeight="7875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5" i="2"/>
  <c r="D25"/>
  <c r="C25"/>
  <c r="B25"/>
  <c r="C41"/>
  <c r="C42"/>
  <c r="C43"/>
  <c r="C40"/>
  <c r="B45"/>
  <c r="C33"/>
  <c r="C34"/>
  <c r="C35"/>
  <c r="C32"/>
  <c r="B38"/>
  <c r="B36"/>
  <c r="B33"/>
  <c r="B34"/>
  <c r="B35"/>
  <c r="B32"/>
  <c r="H19"/>
  <c r="H18"/>
  <c r="G19"/>
  <c r="G18"/>
  <c r="E28"/>
  <c r="D28"/>
  <c r="C28"/>
  <c r="B28"/>
  <c r="E24"/>
  <c r="E29" s="1"/>
  <c r="D24"/>
  <c r="D29" s="1"/>
  <c r="C24"/>
  <c r="C29" s="1"/>
  <c r="B24"/>
  <c r="B29" s="1"/>
  <c r="D19"/>
  <c r="E19"/>
  <c r="F19"/>
  <c r="C19"/>
  <c r="D18"/>
  <c r="E18"/>
  <c r="F18"/>
  <c r="C18"/>
  <c r="C9"/>
  <c r="D9"/>
  <c r="E9"/>
  <c r="B9"/>
  <c r="C8"/>
  <c r="D8"/>
  <c r="E8"/>
  <c r="B8"/>
  <c r="C4"/>
  <c r="D4"/>
  <c r="E4"/>
  <c r="B4"/>
  <c r="C23" i="1"/>
  <c r="C22"/>
  <c r="B22"/>
  <c r="B23"/>
  <c r="C45"/>
  <c r="C44"/>
  <c r="C43"/>
  <c r="B44"/>
  <c r="B45"/>
  <c r="B43"/>
  <c r="E38"/>
  <c r="C38"/>
  <c r="F36"/>
  <c r="G36"/>
  <c r="D36"/>
  <c r="G31"/>
  <c r="G32"/>
  <c r="G33"/>
  <c r="G34"/>
  <c r="G35"/>
  <c r="G30"/>
  <c r="F31"/>
  <c r="F32"/>
  <c r="F33"/>
  <c r="F34"/>
  <c r="F35"/>
  <c r="F30"/>
  <c r="D31"/>
  <c r="D32"/>
  <c r="D33"/>
  <c r="D34"/>
  <c r="D35"/>
  <c r="D30"/>
  <c r="C30"/>
  <c r="E30"/>
  <c r="G12"/>
  <c r="G13"/>
  <c r="G14"/>
  <c r="G15"/>
  <c r="G16"/>
  <c r="G11"/>
  <c r="F13"/>
  <c r="F14"/>
  <c r="F15"/>
  <c r="F16"/>
  <c r="F11"/>
  <c r="F12"/>
  <c r="E11"/>
  <c r="D11"/>
  <c r="C17"/>
  <c r="C24"/>
  <c r="C26" s="1"/>
  <c r="B24"/>
  <c r="B26" s="1"/>
</calcChain>
</file>

<file path=xl/sharedStrings.xml><?xml version="1.0" encoding="utf-8"?>
<sst xmlns="http://schemas.openxmlformats.org/spreadsheetml/2006/main" count="116" uniqueCount="59">
  <si>
    <t>SPY</t>
  </si>
  <si>
    <t>ARROW</t>
  </si>
  <si>
    <t>Volume di produzione</t>
  </si>
  <si>
    <t>Tempo di produzione unitario</t>
  </si>
  <si>
    <t>Tempo di produzione annuo</t>
  </si>
  <si>
    <t>Materiali diretti</t>
  </si>
  <si>
    <t>Lavoro diretto (6,00 $ per ora)</t>
  </si>
  <si>
    <t>Attività</t>
  </si>
  <si>
    <t>Activity Driver</t>
  </si>
  <si>
    <t>Costi attribuibili</t>
  </si>
  <si>
    <t>Totale</t>
  </si>
  <si>
    <t>Montaggio</t>
  </si>
  <si>
    <t>Set-up macchine</t>
  </si>
  <si>
    <t>Controllo qualità</t>
  </si>
  <si>
    <t>Gestione ordini di produzione</t>
  </si>
  <si>
    <t>Stoccaggio</t>
  </si>
  <si>
    <t>Spese generali di produzione</t>
  </si>
  <si>
    <t>Ore di lavoro diretto</t>
  </si>
  <si>
    <t>Numero di set-up</t>
  </si>
  <si>
    <t>Numero di controlli</t>
  </si>
  <si>
    <t>Numero di ordini</t>
  </si>
  <si>
    <t>Numero di stoccaggi</t>
  </si>
  <si>
    <t>MH consumati</t>
  </si>
  <si>
    <t>FULL COSTING</t>
  </si>
  <si>
    <t>Costo primo</t>
  </si>
  <si>
    <t>Quota costi fissi</t>
  </si>
  <si>
    <t>Costo pieno</t>
  </si>
  <si>
    <t>Costo pieno unitario</t>
  </si>
  <si>
    <t>Costo unitario del driver</t>
  </si>
  <si>
    <t>Quantità di activity driver</t>
  </si>
  <si>
    <t>Costi attribuiti</t>
  </si>
  <si>
    <t>Costo fisso indiretto unitario</t>
  </si>
  <si>
    <t>Voci di costo</t>
  </si>
  <si>
    <t>Lavoro diretto</t>
  </si>
  <si>
    <t>Totale costi diretti</t>
  </si>
  <si>
    <t>Quota costi fissi indiretti</t>
  </si>
  <si>
    <t>Costo unitario</t>
  </si>
  <si>
    <t>Materiali</t>
  </si>
  <si>
    <t>X</t>
  </si>
  <si>
    <t>Y</t>
  </si>
  <si>
    <t>Z</t>
  </si>
  <si>
    <t>K</t>
  </si>
  <si>
    <t>a) materie prime</t>
  </si>
  <si>
    <t>b) MOD</t>
  </si>
  <si>
    <t>c) Totale costi diretti (a+b)</t>
  </si>
  <si>
    <t>d) controllo e attrezzaggio</t>
  </si>
  <si>
    <t>e) acquisto materiali</t>
  </si>
  <si>
    <t>f) movimentazione materiali</t>
  </si>
  <si>
    <t>g) Tot. Costi indiretti</t>
  </si>
  <si>
    <t>Costo unitario (c+g)</t>
  </si>
  <si>
    <t>Numero attrezzaggi</t>
  </si>
  <si>
    <t>Tempo di lavorazione</t>
  </si>
  <si>
    <t>SUPERVISIONE</t>
  </si>
  <si>
    <t>ATTREZZAGGIO</t>
  </si>
  <si>
    <t>Riparto</t>
  </si>
  <si>
    <t>x</t>
  </si>
  <si>
    <t>y</t>
  </si>
  <si>
    <t>z</t>
  </si>
  <si>
    <t>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</si>
</sst>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C24" sqref="C24"/>
    </sheetView>
  </sheetViews>
  <sheetFormatPr defaultRowHeight="15"/>
  <cols>
    <col min="1" max="1" width="28" bestFit="1" customWidth="1"/>
    <col min="2" max="2" width="26.85546875" bestFit="1" customWidth="1"/>
    <col min="3" max="3" width="23.85546875" bestFit="1" customWidth="1"/>
    <col min="4" max="4" width="13.85546875" bestFit="1" customWidth="1"/>
    <col min="5" max="5" width="23.85546875" bestFit="1" customWidth="1"/>
    <col min="6" max="6" width="13.85546875" bestFit="1" customWidth="1"/>
    <col min="7" max="7" width="22.85546875" bestFit="1" customWidth="1"/>
  </cols>
  <sheetData>
    <row r="1" spans="1:7">
      <c r="B1" t="s">
        <v>0</v>
      </c>
      <c r="C1" t="s">
        <v>1</v>
      </c>
    </row>
    <row r="2" spans="1:7">
      <c r="A2" t="s">
        <v>2</v>
      </c>
      <c r="B2">
        <v>2000</v>
      </c>
      <c r="C2">
        <v>10000</v>
      </c>
    </row>
    <row r="3" spans="1:7">
      <c r="A3" t="s">
        <v>3</v>
      </c>
      <c r="B3">
        <v>5</v>
      </c>
      <c r="C3">
        <v>4</v>
      </c>
    </row>
    <row r="4" spans="1:7">
      <c r="A4" t="s">
        <v>4</v>
      </c>
      <c r="B4">
        <v>10000</v>
      </c>
      <c r="C4">
        <v>40000</v>
      </c>
    </row>
    <row r="6" spans="1:7">
      <c r="B6" t="s">
        <v>0</v>
      </c>
      <c r="C6" t="s">
        <v>1</v>
      </c>
    </row>
    <row r="7" spans="1:7">
      <c r="A7" t="s">
        <v>5</v>
      </c>
      <c r="B7">
        <v>25</v>
      </c>
      <c r="C7">
        <v>17</v>
      </c>
    </row>
    <row r="8" spans="1:7">
      <c r="A8" t="s">
        <v>6</v>
      </c>
      <c r="B8">
        <v>30</v>
      </c>
      <c r="C8">
        <v>24</v>
      </c>
    </row>
    <row r="10" spans="1:7">
      <c r="A10" t="s">
        <v>7</v>
      </c>
      <c r="B10" t="s">
        <v>8</v>
      </c>
      <c r="C10" t="s">
        <v>9</v>
      </c>
      <c r="D10" t="s">
        <v>0</v>
      </c>
      <c r="E10" t="s">
        <v>1</v>
      </c>
      <c r="F10" t="s">
        <v>10</v>
      </c>
      <c r="G10" t="s">
        <v>28</v>
      </c>
    </row>
    <row r="11" spans="1:7">
      <c r="A11" t="s">
        <v>11</v>
      </c>
      <c r="B11" t="s">
        <v>17</v>
      </c>
      <c r="C11">
        <v>80000</v>
      </c>
      <c r="D11">
        <f>B4</f>
        <v>10000</v>
      </c>
      <c r="E11">
        <f>C4</f>
        <v>40000</v>
      </c>
      <c r="F11" s="1">
        <f>D11+E11</f>
        <v>50000</v>
      </c>
      <c r="G11">
        <f>C11/F11</f>
        <v>1.6</v>
      </c>
    </row>
    <row r="12" spans="1:7">
      <c r="A12" t="s">
        <v>12</v>
      </c>
      <c r="B12" t="s">
        <v>18</v>
      </c>
      <c r="C12">
        <v>150000</v>
      </c>
      <c r="D12" s="2">
        <v>3000</v>
      </c>
      <c r="E12" s="1">
        <v>2000</v>
      </c>
      <c r="F12" s="1">
        <f>D12+E12</f>
        <v>5000</v>
      </c>
      <c r="G12">
        <f t="shared" ref="G12:G16" si="0">C12/F12</f>
        <v>30</v>
      </c>
    </row>
    <row r="13" spans="1:7">
      <c r="A13" t="s">
        <v>13</v>
      </c>
      <c r="B13" t="s">
        <v>19</v>
      </c>
      <c r="C13">
        <v>160000</v>
      </c>
      <c r="D13">
        <v>5000</v>
      </c>
      <c r="E13">
        <v>3000</v>
      </c>
      <c r="F13" s="1">
        <f t="shared" ref="F13:F16" si="1">D13+E13</f>
        <v>8000</v>
      </c>
      <c r="G13">
        <f t="shared" si="0"/>
        <v>20</v>
      </c>
    </row>
    <row r="14" spans="1:7">
      <c r="A14" t="s">
        <v>14</v>
      </c>
      <c r="B14" t="s">
        <v>20</v>
      </c>
      <c r="C14">
        <v>70000</v>
      </c>
      <c r="D14">
        <v>100</v>
      </c>
      <c r="E14">
        <v>300</v>
      </c>
      <c r="F14" s="1">
        <f t="shared" si="1"/>
        <v>400</v>
      </c>
      <c r="G14">
        <f t="shared" si="0"/>
        <v>175</v>
      </c>
    </row>
    <row r="15" spans="1:7">
      <c r="A15" t="s">
        <v>15</v>
      </c>
      <c r="B15" t="s">
        <v>21</v>
      </c>
      <c r="C15">
        <v>90000</v>
      </c>
      <c r="D15">
        <v>150</v>
      </c>
      <c r="E15">
        <v>600</v>
      </c>
      <c r="F15" s="1">
        <f t="shared" si="1"/>
        <v>750</v>
      </c>
      <c r="G15">
        <f t="shared" si="0"/>
        <v>120</v>
      </c>
    </row>
    <row r="16" spans="1:7">
      <c r="A16" t="s">
        <v>16</v>
      </c>
      <c r="B16" t="s">
        <v>22</v>
      </c>
      <c r="C16">
        <v>250000</v>
      </c>
      <c r="D16">
        <v>12000</v>
      </c>
      <c r="E16">
        <v>28000</v>
      </c>
      <c r="F16" s="1">
        <f t="shared" si="1"/>
        <v>40000</v>
      </c>
      <c r="G16">
        <f t="shared" si="0"/>
        <v>6.25</v>
      </c>
    </row>
    <row r="17" spans="1:9">
      <c r="A17" t="s">
        <v>10</v>
      </c>
      <c r="C17">
        <f>SUM(C11:C16)</f>
        <v>800000</v>
      </c>
    </row>
    <row r="20" spans="1:9">
      <c r="A20" t="s">
        <v>23</v>
      </c>
    </row>
    <row r="21" spans="1:9">
      <c r="B21" t="s">
        <v>0</v>
      </c>
      <c r="C21" t="s">
        <v>1</v>
      </c>
    </row>
    <row r="22" spans="1:9">
      <c r="A22" t="s">
        <v>24</v>
      </c>
      <c r="B22">
        <f>(B7+B8)*B2</f>
        <v>110000</v>
      </c>
      <c r="C22">
        <f>(C7+C8)*C2</f>
        <v>410000</v>
      </c>
    </row>
    <row r="23" spans="1:9">
      <c r="A23" t="s">
        <v>25</v>
      </c>
      <c r="B23">
        <f>C17/(B4+C4)*B4</f>
        <v>160000</v>
      </c>
      <c r="C23">
        <f>C17/(C4+B4)*C4</f>
        <v>640000</v>
      </c>
    </row>
    <row r="24" spans="1:9">
      <c r="A24" t="s">
        <v>26</v>
      </c>
      <c r="B24">
        <f>B22+B23</f>
        <v>270000</v>
      </c>
      <c r="C24">
        <f>C22+C23</f>
        <v>1050000</v>
      </c>
    </row>
    <row r="26" spans="1:9">
      <c r="A26" t="s">
        <v>27</v>
      </c>
      <c r="B26">
        <f>B24/B2</f>
        <v>135</v>
      </c>
      <c r="C26">
        <f>C24/C2</f>
        <v>105</v>
      </c>
    </row>
    <row r="27" spans="1:9">
      <c r="H27" s="4"/>
      <c r="I27" s="4"/>
    </row>
    <row r="28" spans="1:9">
      <c r="A28" t="s">
        <v>7</v>
      </c>
      <c r="B28" t="s">
        <v>8</v>
      </c>
      <c r="C28" s="3" t="s">
        <v>0</v>
      </c>
      <c r="D28" s="3"/>
      <c r="E28" s="3" t="s">
        <v>1</v>
      </c>
      <c r="F28" s="3"/>
      <c r="G28" t="s">
        <v>10</v>
      </c>
    </row>
    <row r="29" spans="1:9">
      <c r="C29" t="s">
        <v>29</v>
      </c>
      <c r="D29" t="s">
        <v>30</v>
      </c>
      <c r="E29" t="s">
        <v>29</v>
      </c>
      <c r="F29" t="s">
        <v>30</v>
      </c>
    </row>
    <row r="30" spans="1:9">
      <c r="A30" t="s">
        <v>11</v>
      </c>
      <c r="B30" t="s">
        <v>17</v>
      </c>
      <c r="C30">
        <f>B4</f>
        <v>10000</v>
      </c>
      <c r="D30">
        <f>G11*D11</f>
        <v>16000</v>
      </c>
      <c r="E30">
        <f>C4</f>
        <v>40000</v>
      </c>
      <c r="F30" s="1">
        <f>G11*E11</f>
        <v>64000</v>
      </c>
      <c r="G30">
        <f>F30+D30</f>
        <v>80000</v>
      </c>
    </row>
    <row r="31" spans="1:9">
      <c r="A31" t="s">
        <v>12</v>
      </c>
      <c r="B31" t="s">
        <v>18</v>
      </c>
      <c r="C31" s="2">
        <v>3000</v>
      </c>
      <c r="D31">
        <f t="shared" ref="D31:D35" si="2">G12*D12</f>
        <v>90000</v>
      </c>
      <c r="E31" s="1">
        <v>2000</v>
      </c>
      <c r="F31" s="1">
        <f t="shared" ref="F31:F35" si="3">G12*E12</f>
        <v>60000</v>
      </c>
      <c r="G31">
        <f t="shared" ref="G31:G36" si="4">F31+D31</f>
        <v>150000</v>
      </c>
    </row>
    <row r="32" spans="1:9">
      <c r="A32" t="s">
        <v>13</v>
      </c>
      <c r="B32" t="s">
        <v>19</v>
      </c>
      <c r="C32">
        <v>5000</v>
      </c>
      <c r="D32">
        <f t="shared" si="2"/>
        <v>100000</v>
      </c>
      <c r="E32">
        <v>3000</v>
      </c>
      <c r="F32" s="1">
        <f t="shared" si="3"/>
        <v>60000</v>
      </c>
      <c r="G32">
        <f t="shared" si="4"/>
        <v>160000</v>
      </c>
    </row>
    <row r="33" spans="1:7">
      <c r="A33" t="s">
        <v>14</v>
      </c>
      <c r="B33" t="s">
        <v>20</v>
      </c>
      <c r="C33">
        <v>100</v>
      </c>
      <c r="D33">
        <f t="shared" si="2"/>
        <v>17500</v>
      </c>
      <c r="E33">
        <v>300</v>
      </c>
      <c r="F33" s="1">
        <f t="shared" si="3"/>
        <v>52500</v>
      </c>
      <c r="G33">
        <f t="shared" si="4"/>
        <v>70000</v>
      </c>
    </row>
    <row r="34" spans="1:7">
      <c r="A34" t="s">
        <v>15</v>
      </c>
      <c r="B34" t="s">
        <v>21</v>
      </c>
      <c r="C34">
        <v>150</v>
      </c>
      <c r="D34">
        <f t="shared" si="2"/>
        <v>18000</v>
      </c>
      <c r="E34">
        <v>600</v>
      </c>
      <c r="F34" s="1">
        <f t="shared" si="3"/>
        <v>72000</v>
      </c>
      <c r="G34">
        <f t="shared" si="4"/>
        <v>90000</v>
      </c>
    </row>
    <row r="35" spans="1:7">
      <c r="A35" t="s">
        <v>16</v>
      </c>
      <c r="B35" t="s">
        <v>22</v>
      </c>
      <c r="C35">
        <v>12000</v>
      </c>
      <c r="D35">
        <f t="shared" si="2"/>
        <v>75000</v>
      </c>
      <c r="E35">
        <v>28000</v>
      </c>
      <c r="F35" s="1">
        <f t="shared" si="3"/>
        <v>175000</v>
      </c>
      <c r="G35">
        <f t="shared" si="4"/>
        <v>250000</v>
      </c>
    </row>
    <row r="36" spans="1:7">
      <c r="A36" t="s">
        <v>10</v>
      </c>
      <c r="D36">
        <f>SUM(D30:D35)</f>
        <v>316500</v>
      </c>
      <c r="F36" s="1">
        <f>SUM(F30:F35)</f>
        <v>483500</v>
      </c>
      <c r="G36">
        <f t="shared" si="4"/>
        <v>800000</v>
      </c>
    </row>
    <row r="37" spans="1:7">
      <c r="B37" t="s">
        <v>2</v>
      </c>
      <c r="C37">
        <v>2000</v>
      </c>
      <c r="E37">
        <v>10000</v>
      </c>
    </row>
    <row r="38" spans="1:7">
      <c r="B38" t="s">
        <v>31</v>
      </c>
      <c r="C38">
        <f>D36/B2</f>
        <v>158.25</v>
      </c>
      <c r="E38">
        <f>F36/C2</f>
        <v>48.35</v>
      </c>
    </row>
    <row r="40" spans="1:7">
      <c r="A40" t="s">
        <v>32</v>
      </c>
      <c r="B40" t="s">
        <v>0</v>
      </c>
      <c r="C40" t="s">
        <v>1</v>
      </c>
    </row>
    <row r="41" spans="1:7">
      <c r="A41" t="s">
        <v>37</v>
      </c>
      <c r="B41">
        <v>25</v>
      </c>
      <c r="C41">
        <v>17</v>
      </c>
    </row>
    <row r="42" spans="1:7">
      <c r="A42" t="s">
        <v>33</v>
      </c>
      <c r="B42">
        <v>30</v>
      </c>
      <c r="C42">
        <v>24</v>
      </c>
    </row>
    <row r="43" spans="1:7">
      <c r="A43" t="s">
        <v>34</v>
      </c>
      <c r="B43">
        <f>B41+B42</f>
        <v>55</v>
      </c>
      <c r="C43">
        <f>C41+C42</f>
        <v>41</v>
      </c>
    </row>
    <row r="44" spans="1:7">
      <c r="A44" t="s">
        <v>35</v>
      </c>
      <c r="B44">
        <f>C38</f>
        <v>158.25</v>
      </c>
      <c r="C44">
        <f>E38</f>
        <v>48.35</v>
      </c>
    </row>
    <row r="45" spans="1:7">
      <c r="A45" t="s">
        <v>36</v>
      </c>
      <c r="B45">
        <f>B43+B44</f>
        <v>213.25</v>
      </c>
      <c r="C45">
        <f>C43+C44</f>
        <v>89.35</v>
      </c>
    </row>
  </sheetData>
  <mergeCells count="2">
    <mergeCell ref="C28:D28"/>
    <mergeCell ref="E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975" workbookViewId="0">
      <selection activeCell="A999" sqref="A999"/>
    </sheetView>
  </sheetViews>
  <sheetFormatPr defaultRowHeight="15"/>
  <cols>
    <col min="1" max="1" width="26.85546875" bestFit="1" customWidth="1"/>
    <col min="2" max="2" width="21" bestFit="1" customWidth="1"/>
    <col min="3" max="3" width="18.5703125" bestFit="1" customWidth="1"/>
    <col min="4" max="4" width="20.28515625" bestFit="1" customWidth="1"/>
  </cols>
  <sheetData>
    <row r="1" spans="1:5">
      <c r="A1" t="s">
        <v>32</v>
      </c>
      <c r="B1" t="s">
        <v>38</v>
      </c>
      <c r="C1" t="s">
        <v>39</v>
      </c>
      <c r="D1" t="s">
        <v>40</v>
      </c>
      <c r="E1" t="s">
        <v>41</v>
      </c>
    </row>
    <row r="2" spans="1:5">
      <c r="A2" t="s">
        <v>42</v>
      </c>
      <c r="B2">
        <v>5</v>
      </c>
      <c r="C2">
        <v>5</v>
      </c>
      <c r="D2">
        <v>16</v>
      </c>
      <c r="E2">
        <v>17</v>
      </c>
    </row>
    <row r="3" spans="1:5">
      <c r="A3" t="s">
        <v>43</v>
      </c>
      <c r="B3">
        <v>4.5</v>
      </c>
      <c r="C3">
        <v>4.5</v>
      </c>
      <c r="D3">
        <v>24</v>
      </c>
      <c r="E3">
        <v>13.5</v>
      </c>
    </row>
    <row r="4" spans="1:5">
      <c r="A4" s="5" t="s">
        <v>44</v>
      </c>
      <c r="B4" s="5">
        <f>SUM(B2:B3)</f>
        <v>9.5</v>
      </c>
      <c r="C4" s="5">
        <f t="shared" ref="C4:E4" si="0">SUM(C2:C3)</f>
        <v>9.5</v>
      </c>
      <c r="D4" s="5">
        <f t="shared" si="0"/>
        <v>40</v>
      </c>
      <c r="E4" s="5">
        <f t="shared" si="0"/>
        <v>30.5</v>
      </c>
    </row>
    <row r="5" spans="1:5">
      <c r="A5" t="s">
        <v>45</v>
      </c>
      <c r="B5">
        <v>2</v>
      </c>
      <c r="C5">
        <v>2</v>
      </c>
      <c r="D5">
        <v>8</v>
      </c>
      <c r="E5">
        <v>12</v>
      </c>
    </row>
    <row r="6" spans="1:5">
      <c r="A6" t="s">
        <v>46</v>
      </c>
      <c r="B6">
        <v>0.38</v>
      </c>
      <c r="C6">
        <v>0.15</v>
      </c>
      <c r="D6">
        <v>0.32</v>
      </c>
      <c r="E6" s="1">
        <v>0.11</v>
      </c>
    </row>
    <row r="7" spans="1:5">
      <c r="A7" t="s">
        <v>47</v>
      </c>
      <c r="B7">
        <v>1.1200000000000001</v>
      </c>
      <c r="C7">
        <v>0.56000000000000005</v>
      </c>
      <c r="D7">
        <v>1.4</v>
      </c>
      <c r="E7" s="1">
        <v>0.48</v>
      </c>
    </row>
    <row r="8" spans="1:5">
      <c r="A8" s="5" t="s">
        <v>48</v>
      </c>
      <c r="B8" s="5">
        <f>SUM(B5:B7)</f>
        <v>3.5</v>
      </c>
      <c r="C8" s="5">
        <f t="shared" ref="C8:E8" si="1">SUM(C5:C7)</f>
        <v>2.71</v>
      </c>
      <c r="D8" s="5">
        <f t="shared" si="1"/>
        <v>9.7200000000000006</v>
      </c>
      <c r="E8" s="5">
        <f t="shared" si="1"/>
        <v>12.59</v>
      </c>
    </row>
    <row r="9" spans="1:5">
      <c r="A9" s="5" t="s">
        <v>49</v>
      </c>
      <c r="B9" s="5">
        <f>B4+B8</f>
        <v>13</v>
      </c>
      <c r="C9" s="5">
        <f t="shared" ref="C9:E9" si="2">C4+C8</f>
        <v>12.21</v>
      </c>
      <c r="D9" s="5">
        <f t="shared" si="2"/>
        <v>49.72</v>
      </c>
      <c r="E9" s="5">
        <f t="shared" si="2"/>
        <v>43.09</v>
      </c>
    </row>
    <row r="11" spans="1:5">
      <c r="B11" t="s">
        <v>2</v>
      </c>
      <c r="C11" t="s">
        <v>50</v>
      </c>
      <c r="D11" t="s">
        <v>51</v>
      </c>
    </row>
    <row r="12" spans="1:5">
      <c r="A12" t="s">
        <v>38</v>
      </c>
      <c r="B12">
        <v>500</v>
      </c>
      <c r="C12">
        <v>1</v>
      </c>
      <c r="D12">
        <v>0.25</v>
      </c>
    </row>
    <row r="13" spans="1:5">
      <c r="A13" t="s">
        <v>39</v>
      </c>
      <c r="B13">
        <v>5000</v>
      </c>
      <c r="C13">
        <v>7</v>
      </c>
      <c r="D13">
        <v>0.25</v>
      </c>
    </row>
    <row r="14" spans="1:5">
      <c r="A14" t="s">
        <v>40</v>
      </c>
      <c r="B14">
        <v>600</v>
      </c>
      <c r="C14">
        <v>3</v>
      </c>
      <c r="D14">
        <v>1</v>
      </c>
    </row>
    <row r="15" spans="1:5">
      <c r="A15" t="s">
        <v>41</v>
      </c>
      <c r="B15">
        <v>7000</v>
      </c>
      <c r="C15">
        <v>9</v>
      </c>
      <c r="D15">
        <v>1.5</v>
      </c>
    </row>
    <row r="17" spans="1:8">
      <c r="C17" t="s">
        <v>38</v>
      </c>
      <c r="D17" t="s">
        <v>39</v>
      </c>
      <c r="E17" t="s">
        <v>40</v>
      </c>
      <c r="F17" t="s">
        <v>41</v>
      </c>
      <c r="G17" t="s">
        <v>10</v>
      </c>
      <c r="H17" t="s">
        <v>54</v>
      </c>
    </row>
    <row r="18" spans="1:8">
      <c r="A18" t="s">
        <v>52</v>
      </c>
      <c r="B18">
        <v>74850</v>
      </c>
      <c r="C18">
        <f>$B$18*B5/($B$18+$B$19)</f>
        <v>1.5</v>
      </c>
      <c r="D18">
        <f t="shared" ref="D18:F18" si="3">$B$18*C5/($B$18+$B$19)</f>
        <v>1.5</v>
      </c>
      <c r="E18">
        <f t="shared" si="3"/>
        <v>6</v>
      </c>
      <c r="F18">
        <f t="shared" si="3"/>
        <v>9</v>
      </c>
      <c r="G18">
        <f>SUM(C18:F18)</f>
        <v>18</v>
      </c>
      <c r="H18">
        <f>G18/(D12+D13+D14+D15)</f>
        <v>6</v>
      </c>
    </row>
    <row r="19" spans="1:8">
      <c r="A19" t="s">
        <v>53</v>
      </c>
      <c r="B19">
        <v>24950</v>
      </c>
      <c r="C19">
        <f>$B$19*B5/($B$18+$B$19)</f>
        <v>0.5</v>
      </c>
      <c r="D19">
        <f t="shared" ref="D19:F19" si="4">$B$19*C5/($B$18+$B$19)</f>
        <v>0.5</v>
      </c>
      <c r="E19">
        <f t="shared" si="4"/>
        <v>2</v>
      </c>
      <c r="F19">
        <f t="shared" si="4"/>
        <v>3</v>
      </c>
      <c r="G19">
        <f>SUM(C19:F19)</f>
        <v>6</v>
      </c>
      <c r="H19">
        <f>G19/(D13+D14+D15+D16)</f>
        <v>2.1818181818181817</v>
      </c>
    </row>
    <row r="21" spans="1:8">
      <c r="B21" t="s">
        <v>38</v>
      </c>
      <c r="C21" t="s">
        <v>39</v>
      </c>
      <c r="D21" t="s">
        <v>40</v>
      </c>
      <c r="E21" t="s">
        <v>41</v>
      </c>
    </row>
    <row r="22" spans="1:8">
      <c r="A22" t="s">
        <v>42</v>
      </c>
      <c r="B22">
        <v>5</v>
      </c>
      <c r="C22">
        <v>5</v>
      </c>
      <c r="D22">
        <v>16</v>
      </c>
      <c r="E22">
        <v>17</v>
      </c>
    </row>
    <row r="23" spans="1:8">
      <c r="A23" t="s">
        <v>43</v>
      </c>
      <c r="B23">
        <v>4.5</v>
      </c>
      <c r="C23">
        <v>4.5</v>
      </c>
      <c r="D23">
        <v>24</v>
      </c>
      <c r="E23">
        <v>13.5</v>
      </c>
    </row>
    <row r="24" spans="1:8">
      <c r="A24" s="5" t="s">
        <v>44</v>
      </c>
      <c r="B24" s="5">
        <f>SUM(B22:B23)</f>
        <v>9.5</v>
      </c>
      <c r="C24" s="5">
        <f t="shared" ref="C24" si="5">SUM(C22:C23)</f>
        <v>9.5</v>
      </c>
      <c r="D24" s="5">
        <f t="shared" ref="D24" si="6">SUM(D22:D23)</f>
        <v>40</v>
      </c>
      <c r="E24" s="5">
        <f t="shared" ref="E24" si="7">SUM(E22:E23)</f>
        <v>30.5</v>
      </c>
    </row>
    <row r="25" spans="1:8">
      <c r="A25" t="s">
        <v>45</v>
      </c>
      <c r="B25">
        <f>C32+C40</f>
        <v>3.9950000000000001</v>
      </c>
      <c r="C25">
        <f>C33+C41</f>
        <v>3.2465000000000002</v>
      </c>
      <c r="D25">
        <f>C34+C42</f>
        <v>12.237500000000001</v>
      </c>
      <c r="E25">
        <f>C35+C43</f>
        <v>10.603928571428572</v>
      </c>
    </row>
    <row r="26" spans="1:8">
      <c r="A26" t="s">
        <v>46</v>
      </c>
      <c r="B26">
        <v>0.38</v>
      </c>
      <c r="C26">
        <v>0.15</v>
      </c>
      <c r="D26">
        <v>0.32</v>
      </c>
      <c r="E26" s="1">
        <v>0.11</v>
      </c>
    </row>
    <row r="27" spans="1:8">
      <c r="A27" t="s">
        <v>47</v>
      </c>
      <c r="B27">
        <v>1.1200000000000001</v>
      </c>
      <c r="C27">
        <v>0.56000000000000005</v>
      </c>
      <c r="D27">
        <v>1.4</v>
      </c>
      <c r="E27" s="1">
        <v>0.48</v>
      </c>
    </row>
    <row r="28" spans="1:8">
      <c r="A28" s="5" t="s">
        <v>48</v>
      </c>
      <c r="B28" s="5">
        <f>SUM(B25:B27)</f>
        <v>5.4950000000000001</v>
      </c>
      <c r="C28" s="5">
        <f t="shared" ref="C28" si="8">SUM(C25:C27)</f>
        <v>3.9565000000000001</v>
      </c>
      <c r="D28" s="5">
        <f t="shared" ref="D28" si="9">SUM(D25:D27)</f>
        <v>13.957500000000001</v>
      </c>
      <c r="E28" s="5">
        <f t="shared" ref="E28" si="10">SUM(E25:E27)</f>
        <v>11.193928571428572</v>
      </c>
    </row>
    <row r="29" spans="1:8">
      <c r="A29" s="5" t="s">
        <v>49</v>
      </c>
      <c r="B29" s="5">
        <f>B24+B28</f>
        <v>14.995000000000001</v>
      </c>
      <c r="C29" s="5">
        <f t="shared" ref="C29" si="11">C24+C28</f>
        <v>13.4565</v>
      </c>
      <c r="D29" s="5">
        <f t="shared" ref="D29" si="12">D24+D28</f>
        <v>53.957500000000003</v>
      </c>
      <c r="E29" s="5">
        <f t="shared" ref="E29" si="13">E24+E28</f>
        <v>41.693928571428572</v>
      </c>
    </row>
    <row r="32" spans="1:8">
      <c r="A32" t="s">
        <v>55</v>
      </c>
      <c r="B32">
        <f>B12*D12</f>
        <v>125</v>
      </c>
      <c r="C32">
        <f>$B$38*D12</f>
        <v>1.5</v>
      </c>
    </row>
    <row r="33" spans="1:3">
      <c r="A33" t="s">
        <v>56</v>
      </c>
      <c r="B33">
        <f t="shared" ref="B33:B35" si="14">B13*D13</f>
        <v>1250</v>
      </c>
      <c r="C33">
        <f t="shared" ref="C33:C36" si="15">$B$38*D13</f>
        <v>1.5</v>
      </c>
    </row>
    <row r="34" spans="1:3">
      <c r="A34" t="s">
        <v>57</v>
      </c>
      <c r="B34">
        <f t="shared" si="14"/>
        <v>600</v>
      </c>
      <c r="C34">
        <f t="shared" si="15"/>
        <v>6</v>
      </c>
    </row>
    <row r="35" spans="1:3">
      <c r="A35" t="s">
        <v>58</v>
      </c>
      <c r="B35">
        <f t="shared" si="14"/>
        <v>10500</v>
      </c>
      <c r="C35">
        <f t="shared" si="15"/>
        <v>9</v>
      </c>
    </row>
    <row r="36" spans="1:3">
      <c r="B36">
        <f>B35+B34+B33+B32</f>
        <v>12475</v>
      </c>
    </row>
    <row r="38" spans="1:3">
      <c r="B38">
        <f>B18/B36</f>
        <v>6</v>
      </c>
    </row>
    <row r="40" spans="1:3">
      <c r="A40" t="s">
        <v>55</v>
      </c>
      <c r="B40">
        <v>1</v>
      </c>
      <c r="C40">
        <f>$B$45*B40/B12</f>
        <v>2.4950000000000001</v>
      </c>
    </row>
    <row r="41" spans="1:3">
      <c r="A41" t="s">
        <v>56</v>
      </c>
      <c r="B41">
        <v>7</v>
      </c>
      <c r="C41">
        <f t="shared" ref="C41:C43" si="16">$B$45*B41/B13</f>
        <v>1.7464999999999999</v>
      </c>
    </row>
    <row r="42" spans="1:3">
      <c r="A42" t="s">
        <v>57</v>
      </c>
      <c r="B42">
        <v>3</v>
      </c>
      <c r="C42">
        <f t="shared" si="16"/>
        <v>6.2374999999999998</v>
      </c>
    </row>
    <row r="43" spans="1:3">
      <c r="A43" t="s">
        <v>58</v>
      </c>
      <c r="B43">
        <v>9</v>
      </c>
      <c r="C43">
        <f t="shared" si="16"/>
        <v>1.6039285714285714</v>
      </c>
    </row>
    <row r="45" spans="1:3">
      <c r="B45">
        <f>B19/(B40+B41+B42+B43)</f>
        <v>1247.5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TM-STATION</dc:creator>
  <cp:lastModifiedBy>TM-STATION</cp:lastModifiedBy>
  <dcterms:created xsi:type="dcterms:W3CDTF">2013-12-09T09:13:15Z</dcterms:created>
  <dcterms:modified xsi:type="dcterms:W3CDTF">2013-12-09T10:53:40Z</dcterms:modified>
</cp:coreProperties>
</file>