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3.8" sheetId="1" r:id="rId1"/>
    <sheet name="3.10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C26" i="1"/>
  <c r="B26"/>
  <c r="E24" i="2"/>
  <c r="D24"/>
  <c r="C24"/>
  <c r="B24"/>
  <c r="F19"/>
  <c r="H9" s="1"/>
  <c r="D13"/>
  <c r="C13"/>
  <c r="G8"/>
  <c r="H8"/>
  <c r="H10" s="1"/>
  <c r="F22" s="1"/>
  <c r="F8"/>
  <c r="E13"/>
  <c r="B13"/>
  <c r="C3" i="1"/>
  <c r="B3"/>
  <c r="D19"/>
  <c r="F8" s="1"/>
  <c r="F7"/>
  <c r="F9" s="1"/>
  <c r="D22" s="1"/>
  <c r="E7"/>
  <c r="D7"/>
  <c r="C13"/>
  <c r="C16" s="1"/>
  <c r="B13"/>
  <c r="F9" i="2" l="1"/>
  <c r="F10" s="1"/>
  <c r="F20" s="1"/>
  <c r="G9"/>
  <c r="G10" s="1"/>
  <c r="F21" s="1"/>
  <c r="B16"/>
  <c r="C16"/>
  <c r="D16"/>
  <c r="E16"/>
  <c r="D8" i="1"/>
  <c r="D9" s="1"/>
  <c r="D20" s="1"/>
  <c r="E8"/>
  <c r="E9" s="1"/>
  <c r="D21" s="1"/>
  <c r="B15" i="2" l="1"/>
  <c r="C15"/>
  <c r="E15"/>
  <c r="C14"/>
  <c r="C17" s="1"/>
  <c r="C3" s="1"/>
  <c r="D14"/>
  <c r="D17" s="1"/>
  <c r="D3" s="1"/>
  <c r="E14"/>
  <c r="E17" s="1"/>
  <c r="E3" s="1"/>
  <c r="B14"/>
  <c r="B17" s="1"/>
  <c r="B3" s="1"/>
  <c r="C15" i="1"/>
  <c r="B15"/>
  <c r="B14"/>
  <c r="C14"/>
  <c r="C17" s="1"/>
  <c r="C24" s="1"/>
  <c r="C25" s="1"/>
  <c r="B17" l="1"/>
  <c r="B24" s="1"/>
  <c r="B25" s="1"/>
</calcChain>
</file>

<file path=xl/sharedStrings.xml><?xml version="1.0" encoding="utf-8"?>
<sst xmlns="http://schemas.openxmlformats.org/spreadsheetml/2006/main" count="58" uniqueCount="45">
  <si>
    <t>Commesse</t>
  </si>
  <si>
    <t>CA</t>
  </si>
  <si>
    <t>CB</t>
  </si>
  <si>
    <t>Reparto</t>
  </si>
  <si>
    <t>X</t>
  </si>
  <si>
    <t>Y</t>
  </si>
  <si>
    <t>Z</t>
  </si>
  <si>
    <t>Materie prime</t>
  </si>
  <si>
    <t>Parti componenti</t>
  </si>
  <si>
    <t>MOD</t>
  </si>
  <si>
    <t>Costi speciali</t>
  </si>
  <si>
    <t>MO Indiretta</t>
  </si>
  <si>
    <t>Forza motrice</t>
  </si>
  <si>
    <t>Ammortamenti</t>
  </si>
  <si>
    <t>Costo primo</t>
  </si>
  <si>
    <t>Quota costi comuni</t>
  </si>
  <si>
    <t>coefficiente di riparto costo comuni</t>
  </si>
  <si>
    <t>Ricavo vendita</t>
  </si>
  <si>
    <t>Costo totale di riparto</t>
  </si>
  <si>
    <t>coefficiente di riparto x</t>
  </si>
  <si>
    <t>coefficiente di riparto y</t>
  </si>
  <si>
    <t>coefficiente di riparto z</t>
  </si>
  <si>
    <t>Quota costi riparto x</t>
  </si>
  <si>
    <t>Quota costi riparto y</t>
  </si>
  <si>
    <t>Quota costi riparto z</t>
  </si>
  <si>
    <t>Costi industriali</t>
  </si>
  <si>
    <t>margine lordo</t>
  </si>
  <si>
    <t>margine lordo %</t>
  </si>
  <si>
    <t>Imballaggio</t>
  </si>
  <si>
    <t>Rifinitura</t>
  </si>
  <si>
    <t>Manifattura</t>
  </si>
  <si>
    <t>L1</t>
  </si>
  <si>
    <t>L2</t>
  </si>
  <si>
    <t>L3</t>
  </si>
  <si>
    <t>L4</t>
  </si>
  <si>
    <t>Materie sussidiarie</t>
  </si>
  <si>
    <t>Energia elettrica</t>
  </si>
  <si>
    <t>Quota costi riparto manifattura</t>
  </si>
  <si>
    <t>Quota costi riparto rifinitura</t>
  </si>
  <si>
    <t>Quota costi riparto imballaggio</t>
  </si>
  <si>
    <t>coefficiente di riparto manifattura</t>
  </si>
  <si>
    <t>coefficiente di riparto rifinitura</t>
  </si>
  <si>
    <t>coefficiente di riparto imballaggio</t>
  </si>
  <si>
    <t>prezzo di vendita</t>
  </si>
  <si>
    <t>margine lordo unitario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</si>
</sst>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left"/>
    </xf>
    <xf numFmtId="4" fontId="0" fillId="0" borderId="0" xfId="0" applyNumberFormat="1"/>
    <xf numFmtId="2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3" workbookViewId="0">
      <selection activeCell="B24" sqref="B24"/>
    </sheetView>
  </sheetViews>
  <sheetFormatPr defaultRowHeight="15"/>
  <cols>
    <col min="1" max="1" width="19.7109375" customWidth="1"/>
    <col min="2" max="4" width="10.140625" bestFit="1" customWidth="1"/>
    <col min="5" max="5" width="10.140625" customWidth="1"/>
  </cols>
  <sheetData>
    <row r="1" spans="1:6">
      <c r="A1" s="1"/>
      <c r="B1" s="1" t="s">
        <v>0</v>
      </c>
      <c r="C1" s="1"/>
      <c r="D1" s="1" t="s">
        <v>3</v>
      </c>
      <c r="E1" s="1"/>
      <c r="F1" s="1"/>
    </row>
    <row r="2" spans="1:6">
      <c r="A2" s="1"/>
      <c r="B2" s="2" t="s">
        <v>1</v>
      </c>
      <c r="C2" s="2" t="s">
        <v>2</v>
      </c>
      <c r="D2" s="2" t="s">
        <v>4</v>
      </c>
      <c r="E2" s="2" t="s">
        <v>5</v>
      </c>
      <c r="F2" s="2" t="s">
        <v>6</v>
      </c>
    </row>
    <row r="3" spans="1:6">
      <c r="A3" s="4" t="s">
        <v>17</v>
      </c>
      <c r="B3" s="3">
        <f>193425*4</f>
        <v>773700</v>
      </c>
      <c r="C3" s="3">
        <f>286000*2.2</f>
        <v>629200</v>
      </c>
      <c r="D3" s="3"/>
      <c r="E3" s="3"/>
      <c r="F3" s="3"/>
    </row>
    <row r="4" spans="1:6">
      <c r="A4" s="2" t="s">
        <v>11</v>
      </c>
      <c r="B4" s="3"/>
      <c r="C4" s="3"/>
      <c r="D4" s="3">
        <v>41800</v>
      </c>
      <c r="E4" s="3">
        <v>46400</v>
      </c>
      <c r="F4" s="3">
        <v>20000</v>
      </c>
    </row>
    <row r="5" spans="1:6">
      <c r="A5" s="2" t="s">
        <v>12</v>
      </c>
      <c r="B5" s="3"/>
      <c r="C5" s="3"/>
      <c r="D5" s="3">
        <v>6250</v>
      </c>
      <c r="E5" s="3">
        <v>4725</v>
      </c>
      <c r="F5" s="3">
        <v>2650</v>
      </c>
    </row>
    <row r="6" spans="1:6">
      <c r="A6" s="2" t="s">
        <v>13</v>
      </c>
      <c r="B6" s="3"/>
      <c r="C6" s="3"/>
      <c r="D6" s="3">
        <v>46950</v>
      </c>
      <c r="E6" s="3">
        <v>30000</v>
      </c>
      <c r="F6" s="3">
        <v>10500</v>
      </c>
    </row>
    <row r="7" spans="1:6">
      <c r="A7" s="2" t="s">
        <v>10</v>
      </c>
      <c r="B7" s="3"/>
      <c r="C7" s="3"/>
      <c r="D7" s="3">
        <f>SUM(D4:D6)</f>
        <v>95000</v>
      </c>
      <c r="E7" s="3">
        <f>SUM(E4:E6)</f>
        <v>81125</v>
      </c>
      <c r="F7" s="3">
        <f>SUM(F4:F6)</f>
        <v>33150</v>
      </c>
    </row>
    <row r="8" spans="1:6">
      <c r="A8" s="2" t="s">
        <v>15</v>
      </c>
      <c r="B8" s="3"/>
      <c r="C8" s="3"/>
      <c r="D8" s="3">
        <f>D19*3800</f>
        <v>28500</v>
      </c>
      <c r="E8" s="3">
        <f>D19*4400</f>
        <v>33000</v>
      </c>
      <c r="F8" s="3">
        <f>D19*1800</f>
        <v>13500</v>
      </c>
    </row>
    <row r="9" spans="1:6">
      <c r="A9" s="2" t="s">
        <v>18</v>
      </c>
      <c r="B9" s="3"/>
      <c r="C9" s="3"/>
      <c r="D9" s="3">
        <f>SUM(D7:D8)</f>
        <v>123500</v>
      </c>
      <c r="E9" s="3">
        <f>SUM(E7:E8)</f>
        <v>114125</v>
      </c>
      <c r="F9" s="3">
        <f>SUM(F7:F8)</f>
        <v>46650</v>
      </c>
    </row>
    <row r="10" spans="1:6">
      <c r="A10" s="2" t="s">
        <v>7</v>
      </c>
      <c r="B10" s="3">
        <v>120000</v>
      </c>
      <c r="C10" s="3">
        <v>90000</v>
      </c>
      <c r="D10" s="3"/>
      <c r="E10" s="3"/>
      <c r="F10" s="3"/>
    </row>
    <row r="11" spans="1:6">
      <c r="A11" s="2" t="s">
        <v>8</v>
      </c>
      <c r="B11" s="3">
        <v>255000</v>
      </c>
      <c r="C11" s="3">
        <v>150000</v>
      </c>
      <c r="D11" s="3"/>
      <c r="E11" s="3"/>
      <c r="F11" s="3"/>
    </row>
    <row r="12" spans="1:6">
      <c r="A12" s="2" t="s">
        <v>9</v>
      </c>
      <c r="B12" s="3">
        <v>75000</v>
      </c>
      <c r="C12" s="3">
        <v>60000</v>
      </c>
      <c r="D12" s="3"/>
      <c r="E12" s="3"/>
      <c r="F12" s="3"/>
    </row>
    <row r="13" spans="1:6">
      <c r="A13" s="2" t="s">
        <v>14</v>
      </c>
      <c r="B13" s="3">
        <f>SUM(B10:B12)</f>
        <v>450000</v>
      </c>
      <c r="C13" s="3">
        <f>SUM(C10:C12)</f>
        <v>300000</v>
      </c>
      <c r="D13" s="3"/>
      <c r="E13" s="3"/>
      <c r="F13" s="3"/>
    </row>
    <row r="14" spans="1:6">
      <c r="A14" s="2" t="s">
        <v>22</v>
      </c>
      <c r="B14" s="3">
        <f>B13*D20</f>
        <v>74100</v>
      </c>
      <c r="C14" s="3">
        <f>C13*D20</f>
        <v>49400</v>
      </c>
      <c r="D14" s="3"/>
      <c r="E14" s="3"/>
      <c r="F14" s="3"/>
    </row>
    <row r="15" spans="1:6">
      <c r="A15" s="2" t="s">
        <v>23</v>
      </c>
      <c r="B15" s="3">
        <f>D21*B13</f>
        <v>68475</v>
      </c>
      <c r="C15" s="3">
        <f>D21*C13</f>
        <v>45650</v>
      </c>
      <c r="D15" s="3"/>
      <c r="E15" s="3"/>
      <c r="F15" s="3"/>
    </row>
    <row r="16" spans="1:6">
      <c r="A16" s="2" t="s">
        <v>24</v>
      </c>
      <c r="B16" s="3"/>
      <c r="C16" s="3">
        <f>C13*D22</f>
        <v>46650</v>
      </c>
      <c r="D16" s="3"/>
      <c r="E16" s="3"/>
      <c r="F16" s="3"/>
    </row>
    <row r="17" spans="1:6">
      <c r="A17" s="2" t="s">
        <v>25</v>
      </c>
      <c r="B17" s="3">
        <f>B13+B14+B15</f>
        <v>592575</v>
      </c>
      <c r="C17" s="3">
        <f>C13+C14+C15+C16</f>
        <v>441700</v>
      </c>
      <c r="D17" s="3"/>
      <c r="E17" s="3"/>
      <c r="F17" s="3"/>
    </row>
    <row r="19" spans="1:6">
      <c r="A19" t="s">
        <v>16</v>
      </c>
      <c r="D19">
        <f>75000/(3800+4400+1800)</f>
        <v>7.5</v>
      </c>
    </row>
    <row r="20" spans="1:6">
      <c r="A20" t="s">
        <v>19</v>
      </c>
      <c r="D20">
        <f>D9/(B13+C13)</f>
        <v>0.16466666666666666</v>
      </c>
    </row>
    <row r="21" spans="1:6">
      <c r="A21" t="s">
        <v>20</v>
      </c>
      <c r="D21">
        <f>E9/(B13+C13)</f>
        <v>0.15216666666666667</v>
      </c>
    </row>
    <row r="22" spans="1:6">
      <c r="A22" t="s">
        <v>21</v>
      </c>
      <c r="D22">
        <f>F9/(C13)</f>
        <v>0.1555</v>
      </c>
    </row>
    <row r="24" spans="1:6">
      <c r="A24" t="s">
        <v>26</v>
      </c>
      <c r="B24" s="5">
        <f>B3-B17</f>
        <v>181125</v>
      </c>
      <c r="C24" s="5">
        <f>C3-C17</f>
        <v>187500</v>
      </c>
    </row>
    <row r="25" spans="1:6">
      <c r="A25" t="s">
        <v>27</v>
      </c>
      <c r="B25" s="6">
        <f>B24*100/B3</f>
        <v>23.410236525785187</v>
      </c>
      <c r="C25" s="6">
        <f>C24*100/C3</f>
        <v>29.799745708836618</v>
      </c>
    </row>
    <row r="26" spans="1:6">
      <c r="A26" t="s">
        <v>44</v>
      </c>
      <c r="B26">
        <f>B24/193425</f>
        <v>0.93640946103140754</v>
      </c>
      <c r="C26">
        <f>C24/286000</f>
        <v>0.65559440559440563</v>
      </c>
    </row>
  </sheetData>
  <mergeCells count="3">
    <mergeCell ref="B1:C1"/>
    <mergeCell ref="D1:F1"/>
    <mergeCell ref="A1:A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E25" sqref="E25"/>
    </sheetView>
  </sheetViews>
  <sheetFormatPr defaultRowHeight="15"/>
  <cols>
    <col min="1" max="1" width="27.7109375" customWidth="1"/>
    <col min="2" max="5" width="9.85546875" customWidth="1"/>
    <col min="6" max="6" width="11" customWidth="1"/>
    <col min="7" max="7" width="9.85546875" customWidth="1"/>
    <col min="8" max="8" width="10.7109375" customWidth="1"/>
  </cols>
  <sheetData>
    <row r="1" spans="1:8">
      <c r="A1" s="1"/>
      <c r="B1" s="1" t="s">
        <v>0</v>
      </c>
      <c r="C1" s="1"/>
      <c r="D1" s="1"/>
      <c r="E1" s="1"/>
      <c r="F1" s="1" t="s">
        <v>3</v>
      </c>
      <c r="G1" s="1"/>
      <c r="H1" s="1"/>
    </row>
    <row r="2" spans="1:8">
      <c r="A2" s="1"/>
      <c r="B2" s="2" t="s">
        <v>31</v>
      </c>
      <c r="C2" s="2" t="s">
        <v>32</v>
      </c>
      <c r="D2" s="2" t="s">
        <v>33</v>
      </c>
      <c r="E2" s="2" t="s">
        <v>34</v>
      </c>
      <c r="F2" s="2" t="s">
        <v>30</v>
      </c>
      <c r="G2" s="2" t="s">
        <v>29</v>
      </c>
      <c r="H2" s="2" t="s">
        <v>28</v>
      </c>
    </row>
    <row r="3" spans="1:8">
      <c r="A3" s="4" t="s">
        <v>17</v>
      </c>
      <c r="B3" s="3">
        <f>B17+(B17*34/100)</f>
        <v>17657.287199999999</v>
      </c>
      <c r="C3" s="3">
        <f>C17+(C17*34/100)</f>
        <v>19425.041999999998</v>
      </c>
      <c r="D3" s="3">
        <f>D17+(D17*25/100)</f>
        <v>22642.3</v>
      </c>
      <c r="E3" s="3">
        <f>E17+(E17*35/100)</f>
        <v>17105.256000000001</v>
      </c>
      <c r="F3" s="3"/>
      <c r="G3" s="3"/>
      <c r="H3" s="3"/>
    </row>
    <row r="4" spans="1:8">
      <c r="A4" s="4" t="s">
        <v>35</v>
      </c>
      <c r="B4" s="3"/>
      <c r="C4" s="3"/>
      <c r="D4" s="3"/>
      <c r="E4" s="3"/>
      <c r="F4" s="3">
        <v>4869.45</v>
      </c>
      <c r="G4" s="3"/>
      <c r="H4" s="3">
        <v>2790.88</v>
      </c>
    </row>
    <row r="5" spans="1:8">
      <c r="A5" s="2" t="s">
        <v>11</v>
      </c>
      <c r="B5" s="3"/>
      <c r="C5" s="3"/>
      <c r="D5" s="3"/>
      <c r="E5" s="3"/>
      <c r="F5" s="3">
        <v>2199.3200000000002</v>
      </c>
      <c r="G5" s="3">
        <v>3349.05</v>
      </c>
      <c r="H5" s="3">
        <v>851.76</v>
      </c>
    </row>
    <row r="6" spans="1:8">
      <c r="A6" s="2" t="s">
        <v>36</v>
      </c>
      <c r="B6" s="3"/>
      <c r="C6" s="3"/>
      <c r="D6" s="3"/>
      <c r="E6" s="3"/>
      <c r="F6" s="3">
        <v>2912.13</v>
      </c>
      <c r="G6" s="3">
        <v>1014</v>
      </c>
      <c r="H6" s="3">
        <v>738.24</v>
      </c>
    </row>
    <row r="7" spans="1:8">
      <c r="A7" s="2" t="s">
        <v>13</v>
      </c>
      <c r="B7" s="3"/>
      <c r="C7" s="3"/>
      <c r="D7" s="3"/>
      <c r="E7" s="3"/>
      <c r="F7" s="3">
        <v>2816.75</v>
      </c>
      <c r="G7" s="3">
        <v>986.5</v>
      </c>
      <c r="H7" s="3">
        <v>1025</v>
      </c>
    </row>
    <row r="8" spans="1:8">
      <c r="A8" s="2" t="s">
        <v>10</v>
      </c>
      <c r="B8" s="3"/>
      <c r="C8" s="3"/>
      <c r="D8" s="3"/>
      <c r="E8" s="3"/>
      <c r="F8" s="3">
        <f>SUM(F4:F7)</f>
        <v>12797.650000000001</v>
      </c>
      <c r="G8" s="3">
        <f>SUM(G4:G7)</f>
        <v>5349.55</v>
      </c>
      <c r="H8" s="3">
        <f>SUM(H4:H7)</f>
        <v>5405.88</v>
      </c>
    </row>
    <row r="9" spans="1:8">
      <c r="A9" s="2" t="s">
        <v>15</v>
      </c>
      <c r="B9" s="3"/>
      <c r="C9" s="3"/>
      <c r="D9" s="3"/>
      <c r="E9" s="3"/>
      <c r="F9" s="3">
        <f>F19*400</f>
        <v>1041.1999999999998</v>
      </c>
      <c r="G9" s="3">
        <f>F19*200</f>
        <v>520.59999999999991</v>
      </c>
      <c r="H9" s="3">
        <f>F19*300</f>
        <v>780.9</v>
      </c>
    </row>
    <row r="10" spans="1:8">
      <c r="A10" s="2" t="s">
        <v>18</v>
      </c>
      <c r="B10" s="3"/>
      <c r="C10" s="3"/>
      <c r="D10" s="3"/>
      <c r="E10" s="3"/>
      <c r="F10" s="3">
        <f>SUM(F8:F9)</f>
        <v>13838.850000000002</v>
      </c>
      <c r="G10" s="3">
        <f>SUM(G8:G9)</f>
        <v>5870.15</v>
      </c>
      <c r="H10" s="3">
        <f>SUM(H8:H9)</f>
        <v>6186.78</v>
      </c>
    </row>
    <row r="11" spans="1:8">
      <c r="A11" s="2" t="s">
        <v>7</v>
      </c>
      <c r="B11" s="3">
        <v>4988</v>
      </c>
      <c r="C11" s="3">
        <v>5288.2</v>
      </c>
      <c r="D11" s="3">
        <v>8041.6</v>
      </c>
      <c r="E11" s="3">
        <v>4620.8</v>
      </c>
      <c r="F11" s="3"/>
      <c r="G11" s="3"/>
      <c r="H11" s="3"/>
    </row>
    <row r="12" spans="1:8">
      <c r="A12" s="2" t="s">
        <v>9</v>
      </c>
      <c r="B12" s="3">
        <v>1984</v>
      </c>
      <c r="C12" s="3">
        <v>2381.8000000000002</v>
      </c>
      <c r="D12" s="3">
        <v>3174.4</v>
      </c>
      <c r="E12" s="3">
        <v>2083.1999999999998</v>
      </c>
      <c r="F12" s="3"/>
      <c r="G12" s="3"/>
      <c r="H12" s="3"/>
    </row>
    <row r="13" spans="1:8">
      <c r="A13" s="2" t="s">
        <v>14</v>
      </c>
      <c r="B13" s="3">
        <f>SUM(B11:B12)</f>
        <v>6972</v>
      </c>
      <c r="C13" s="3">
        <f>SUM(C11:C12)</f>
        <v>7670</v>
      </c>
      <c r="D13" s="3">
        <f>SUM(D11:D12)</f>
        <v>11216</v>
      </c>
      <c r="E13" s="3">
        <f>SUM(E11:E12)</f>
        <v>6704</v>
      </c>
      <c r="F13" s="3"/>
      <c r="G13" s="3"/>
      <c r="H13" s="3"/>
    </row>
    <row r="14" spans="1:8">
      <c r="A14" s="2" t="s">
        <v>37</v>
      </c>
      <c r="B14" s="3">
        <f>B13*F20</f>
        <v>2963.1000000000004</v>
      </c>
      <c r="C14" s="3">
        <f>C13*F20</f>
        <v>3259.7500000000005</v>
      </c>
      <c r="D14" s="3">
        <f>D13*F20</f>
        <v>4766.8</v>
      </c>
      <c r="E14" s="3">
        <f>E13*F20</f>
        <v>2849.2000000000003</v>
      </c>
      <c r="F14" s="3"/>
      <c r="G14" s="3"/>
      <c r="H14" s="3"/>
    </row>
    <row r="15" spans="1:8">
      <c r="A15" s="2" t="s">
        <v>38</v>
      </c>
      <c r="B15" s="3">
        <f>B13*F21</f>
        <v>1917.2999999999997</v>
      </c>
      <c r="C15" s="3">
        <f>C13*F21</f>
        <v>2109.2499999999995</v>
      </c>
      <c r="D15" s="3"/>
      <c r="E15" s="3">
        <f>E13*F21</f>
        <v>1843.5999999999997</v>
      </c>
      <c r="F15" s="3"/>
      <c r="G15" s="3"/>
      <c r="H15" s="3"/>
    </row>
    <row r="16" spans="1:8">
      <c r="A16" s="2" t="s">
        <v>39</v>
      </c>
      <c r="B16" s="3">
        <f>B13*F22</f>
        <v>1324.68</v>
      </c>
      <c r="C16" s="3">
        <f>C13*F22</f>
        <v>1457.3</v>
      </c>
      <c r="D16" s="3">
        <f>D13*F22</f>
        <v>2131.04</v>
      </c>
      <c r="E16" s="3">
        <f>E13*F22</f>
        <v>1273.76</v>
      </c>
      <c r="F16" s="3"/>
      <c r="G16" s="3"/>
      <c r="H16" s="3"/>
    </row>
    <row r="17" spans="1:8">
      <c r="A17" s="2" t="s">
        <v>25</v>
      </c>
      <c r="B17" s="3">
        <f>B13+B14+B15+B16</f>
        <v>13177.08</v>
      </c>
      <c r="C17" s="3">
        <f>C13+C14+C15+C16</f>
        <v>14496.3</v>
      </c>
      <c r="D17" s="3">
        <f>D13+D14+D16</f>
        <v>18113.84</v>
      </c>
      <c r="E17" s="3">
        <f>E13+E14+E15+E16</f>
        <v>12670.560000000001</v>
      </c>
      <c r="F17" s="3"/>
      <c r="G17" s="3"/>
      <c r="H17" s="3"/>
    </row>
    <row r="19" spans="1:8">
      <c r="A19" t="s">
        <v>16</v>
      </c>
      <c r="F19">
        <f>2342.7/(400+200+300)</f>
        <v>2.6029999999999998</v>
      </c>
    </row>
    <row r="20" spans="1:8">
      <c r="A20" t="s">
        <v>40</v>
      </c>
      <c r="F20">
        <f>F10/(B13+C13+D13+E13)</f>
        <v>0.42500000000000004</v>
      </c>
    </row>
    <row r="21" spans="1:8">
      <c r="A21" t="s">
        <v>41</v>
      </c>
      <c r="F21">
        <f>G10/(B13+C13+E13)</f>
        <v>0.27499999999999997</v>
      </c>
    </row>
    <row r="22" spans="1:8">
      <c r="A22" t="s">
        <v>42</v>
      </c>
      <c r="F22">
        <f>H10/(B13+C13+D13+E13)</f>
        <v>0.19</v>
      </c>
    </row>
    <row r="24" spans="1:8">
      <c r="A24" t="s">
        <v>43</v>
      </c>
      <c r="B24" s="5">
        <f>B3/1464</f>
        <v>12.060988524590163</v>
      </c>
      <c r="C24" s="5">
        <f>C3/1608</f>
        <v>12.080249999999998</v>
      </c>
      <c r="D24" s="5">
        <f>D3/1132</f>
        <v>20.00203180212014</v>
      </c>
      <c r="E24" s="5">
        <f>E3/1584</f>
        <v>10.798772727272729</v>
      </c>
    </row>
    <row r="25" spans="1:8">
      <c r="B25" s="6"/>
      <c r="C25" s="6"/>
      <c r="D25" s="6"/>
      <c r="E25" s="6"/>
    </row>
  </sheetData>
  <mergeCells count="3">
    <mergeCell ref="A1:A2"/>
    <mergeCell ref="B1:E1"/>
    <mergeCell ref="F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3.8</vt:lpstr>
      <vt:lpstr>3.10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3ªD 2013-2014</dc:creator>
  <cp:lastModifiedBy>3ªD 2013-2014</cp:lastModifiedBy>
  <cp:lastPrinted>2013-11-18T10:38:46Z</cp:lastPrinted>
  <dcterms:created xsi:type="dcterms:W3CDTF">2013-11-18T09:19:03Z</dcterms:created>
  <dcterms:modified xsi:type="dcterms:W3CDTF">2013-11-18T10:47:27Z</dcterms:modified>
</cp:coreProperties>
</file>