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7455" windowHeight="7875" activeTab="1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M15" i="2"/>
  <c r="M6"/>
  <c r="M13"/>
  <c r="M12"/>
  <c r="M10"/>
  <c r="M8"/>
  <c r="M7"/>
  <c r="J17" i="1"/>
  <c r="M5" i="2"/>
  <c r="M3"/>
  <c r="M2"/>
  <c r="M1"/>
  <c r="M4" s="1"/>
  <c r="M9" s="1"/>
  <c r="M11" s="1"/>
  <c r="M14" s="1"/>
  <c r="J3" i="1"/>
  <c r="J2"/>
  <c r="J22"/>
  <c r="J25"/>
  <c r="J14"/>
  <c r="J21"/>
  <c r="J19"/>
  <c r="J23" s="1"/>
  <c r="J27" s="1"/>
  <c r="J29" s="1"/>
  <c r="J6"/>
  <c r="J15"/>
  <c r="J8"/>
</calcChain>
</file>

<file path=xl/sharedStrings.xml><?xml version="1.0" encoding="utf-8"?>
<sst xmlns="http://schemas.openxmlformats.org/spreadsheetml/2006/main" count="44" uniqueCount="43">
  <si>
    <t>A) VALORE DELLA PRODUZIONE</t>
  </si>
  <si>
    <t>1) ricavi delle vendite e delle prestazioni</t>
  </si>
  <si>
    <t>2) variazioni delle rimanenze di prodotti in corso di lavorazione, semilavorati e finiti</t>
  </si>
  <si>
    <t>4) incrementi di immobilizzazioni per lavori interni</t>
  </si>
  <si>
    <t>B) COSTO DELLA PRODUZIONE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</si>
  <si>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</si>
  <si>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</si>
  <si>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</si>
  <si>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</si>
  <si>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</si>
  <si>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</si>
  <si>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 di lavoro</t>
  </si>
  <si>
    <t>10) ammortamenti e svalutazioni:</t>
  </si>
  <si>
    <t>a) ammortamento delle immobilizzazioni immateriali</t>
  </si>
  <si>
    <t>b) ammortamento delle immobilizzazioni materiali</t>
  </si>
  <si>
    <t>d) svalutazioni dei crediti compresi nell'attivo circolante e delle disponibilità liquide</t>
  </si>
  <si>
    <t>11) variazioni delle rimanenze di materie prime, sussidiarie, di consumo e merci</t>
  </si>
  <si>
    <t>14) oneri diversi di gestione</t>
  </si>
  <si>
    <t>DIFFERENZA TRA VALORI E COSTI DELLA PRODUZIONE (A-B)</t>
  </si>
  <si>
    <t>c) PROVENTI E ONERI FINANZIARI</t>
  </si>
  <si>
    <t>16) altri proventi finanziari</t>
  </si>
  <si>
    <t>17)Interessi e altri oneri finanziari</t>
  </si>
  <si>
    <t>E) PROVENTI E ONERI STRAORDINARI</t>
  </si>
  <si>
    <t>20) proventi</t>
  </si>
  <si>
    <t>TOTALE</t>
  </si>
  <si>
    <t>21) oneri</t>
  </si>
  <si>
    <t>RISULTATO PRIMA DELLE IMPOSTE</t>
  </si>
  <si>
    <t>22) imposte sul reddito dell'esercizio, correnti, differite e anticipate</t>
  </si>
  <si>
    <t>23) utile d'esercizio</t>
  </si>
  <si>
    <t>Ricavi netti di vendita</t>
  </si>
  <si>
    <t>costi patrimonializzati per lavori interni</t>
  </si>
  <si>
    <t>variazioni delle rimanenze di prodotti finiti, semilavorati, prodotti in lavorazione, lavorazioni in corso su ordinazione</t>
  </si>
  <si>
    <t>Valore della produzione</t>
  </si>
  <si>
    <t>costi netti per l'acquisto di materie prime, sussidiarie, e merci</t>
  </si>
  <si>
    <t>costi per servizi e per godimento di beni di terzi</t>
  </si>
  <si>
    <t>altri costi diversi di gestione</t>
  </si>
  <si>
    <t>Valore aggiunto</t>
  </si>
  <si>
    <t>costi del personale</t>
  </si>
  <si>
    <t>EBITDA</t>
  </si>
  <si>
    <t>ammortamenti</t>
  </si>
  <si>
    <t>svalutazione crediti</t>
  </si>
  <si>
    <t>EBIT</t>
  </si>
  <si>
    <t>risultato della gestione finanziaria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</si>
</sst>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D1" workbookViewId="0">
      <selection activeCell="J19" sqref="J19"/>
    </sheetView>
  </sheetViews>
  <sheetFormatPr defaultRowHeight="15"/>
  <sheetData>
    <row r="1" spans="1:10">
      <c r="A1" t="s">
        <v>0</v>
      </c>
    </row>
    <row r="2" spans="1:10">
      <c r="A2" t="s">
        <v>1</v>
      </c>
      <c r="J2">
        <f>4451000-9300</f>
        <v>4441700</v>
      </c>
    </row>
    <row r="3" spans="1:10">
      <c r="A3" t="s">
        <v>2</v>
      </c>
      <c r="J3">
        <f>(35000+225000-40000-187500)</f>
        <v>32500</v>
      </c>
    </row>
    <row r="4" spans="1:10">
      <c r="A4" t="s">
        <v>3</v>
      </c>
      <c r="J4">
        <v>52200</v>
      </c>
    </row>
    <row r="5" spans="1:10">
      <c r="A5" t="s">
        <v>4</v>
      </c>
    </row>
    <row r="6" spans="1:10">
      <c r="A6" t="s">
        <v>5</v>
      </c>
      <c r="J6">
        <f>3515400+30200-4700</f>
        <v>3540900</v>
      </c>
    </row>
    <row r="7" spans="1:10">
      <c r="A7" t="s">
        <v>6</v>
      </c>
      <c r="J7">
        <v>71500</v>
      </c>
    </row>
    <row r="8" spans="1:10">
      <c r="A8" t="s">
        <v>7</v>
      </c>
      <c r="J8">
        <f>30000+15000</f>
        <v>45000</v>
      </c>
    </row>
    <row r="9" spans="1:10">
      <c r="A9" t="s">
        <v>8</v>
      </c>
    </row>
    <row r="10" spans="1:10">
      <c r="A10" t="s">
        <v>9</v>
      </c>
      <c r="J10">
        <v>277900</v>
      </c>
    </row>
    <row r="11" spans="1:10">
      <c r="A11" t="s">
        <v>10</v>
      </c>
      <c r="J11">
        <v>116200</v>
      </c>
    </row>
    <row r="12" spans="1:10">
      <c r="A12" t="s">
        <v>11</v>
      </c>
      <c r="J12">
        <v>21800</v>
      </c>
    </row>
    <row r="13" spans="1:10">
      <c r="A13" t="s">
        <v>12</v>
      </c>
    </row>
    <row r="14" spans="1:10">
      <c r="A14" t="s">
        <v>13</v>
      </c>
      <c r="J14">
        <f>4900</f>
        <v>4900</v>
      </c>
    </row>
    <row r="15" spans="1:10">
      <c r="A15" t="s">
        <v>14</v>
      </c>
      <c r="J15">
        <f>45400+62100+11200+23600</f>
        <v>142300</v>
      </c>
    </row>
    <row r="16" spans="1:10">
      <c r="A16" t="s">
        <v>15</v>
      </c>
      <c r="J16">
        <v>2400</v>
      </c>
    </row>
    <row r="17" spans="1:10">
      <c r="A17" t="s">
        <v>16</v>
      </c>
      <c r="J17">
        <f>-(125000+30100-143100-31400)</f>
        <v>19400</v>
      </c>
    </row>
    <row r="18" spans="1:10">
      <c r="A18" t="s">
        <v>17</v>
      </c>
      <c r="J18">
        <v>29800</v>
      </c>
    </row>
    <row r="19" spans="1:10">
      <c r="A19" t="s">
        <v>18</v>
      </c>
      <c r="J19">
        <f>SUM(J2:J4)-SUM(J6:J18)</f>
        <v>254300</v>
      </c>
    </row>
    <row r="20" spans="1:10">
      <c r="A20" t="s">
        <v>19</v>
      </c>
    </row>
    <row r="21" spans="1:10">
      <c r="A21" t="s">
        <v>20</v>
      </c>
      <c r="J21">
        <f>2800+6100</f>
        <v>8900</v>
      </c>
    </row>
    <row r="22" spans="1:10">
      <c r="A22" t="s">
        <v>21</v>
      </c>
      <c r="J22">
        <f>-(1800+42300+2500+700)</f>
        <v>-47300</v>
      </c>
    </row>
    <row r="23" spans="1:10">
      <c r="A23" t="s">
        <v>24</v>
      </c>
      <c r="J23">
        <f>J19+J21+J22</f>
        <v>215900</v>
      </c>
    </row>
    <row r="24" spans="1:10">
      <c r="A24" t="s">
        <v>22</v>
      </c>
    </row>
    <row r="25" spans="1:10">
      <c r="A25" t="s">
        <v>23</v>
      </c>
      <c r="J25">
        <f>46900</f>
        <v>46900</v>
      </c>
    </row>
    <row r="26" spans="1:10">
      <c r="A26" t="s">
        <v>25</v>
      </c>
      <c r="J26">
        <v>-9300</v>
      </c>
    </row>
    <row r="27" spans="1:10">
      <c r="A27" t="s">
        <v>26</v>
      </c>
      <c r="J27">
        <f>J23+J25+J26</f>
        <v>253500</v>
      </c>
    </row>
    <row r="28" spans="1:10">
      <c r="A28" t="s">
        <v>27</v>
      </c>
      <c r="J28">
        <v>113700</v>
      </c>
    </row>
    <row r="29" spans="1:10">
      <c r="A29" t="s">
        <v>28</v>
      </c>
      <c r="J29">
        <f>J27-J28</f>
        <v>139800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H1" workbookViewId="0">
      <selection activeCell="H16" sqref="H16"/>
    </sheetView>
  </sheetViews>
  <sheetFormatPr defaultRowHeight="15"/>
  <sheetData>
    <row r="1" spans="1:13">
      <c r="A1" s="1" t="s">
        <v>29</v>
      </c>
      <c r="M1">
        <f>Foglio1!J2</f>
        <v>4441700</v>
      </c>
    </row>
    <row r="2" spans="1:13">
      <c r="A2" t="s">
        <v>30</v>
      </c>
      <c r="M2">
        <f>Foglio1!J4</f>
        <v>52200</v>
      </c>
    </row>
    <row r="3" spans="1:13">
      <c r="A3" t="s">
        <v>31</v>
      </c>
      <c r="M3">
        <f>Foglio1!J3</f>
        <v>32500</v>
      </c>
    </row>
    <row r="4" spans="1:13">
      <c r="A4" s="1" t="s">
        <v>32</v>
      </c>
      <c r="M4">
        <f>M1+M2+M3</f>
        <v>4526400</v>
      </c>
    </row>
    <row r="5" spans="1:13">
      <c r="A5" t="s">
        <v>33</v>
      </c>
      <c r="M5">
        <f>-Foglio1!J6</f>
        <v>-3540900</v>
      </c>
    </row>
    <row r="6" spans="1:13">
      <c r="A6" t="s">
        <v>31</v>
      </c>
      <c r="M6">
        <f>-Foglio1!J17</f>
        <v>-19400</v>
      </c>
    </row>
    <row r="7" spans="1:13">
      <c r="A7" t="s">
        <v>34</v>
      </c>
      <c r="M7">
        <f>-(Foglio1!J8+Foglio1!J7)</f>
        <v>-116500</v>
      </c>
    </row>
    <row r="8" spans="1:13">
      <c r="A8" t="s">
        <v>35</v>
      </c>
      <c r="M8">
        <f>-Foglio1!J18</f>
        <v>-29800</v>
      </c>
    </row>
    <row r="9" spans="1:13">
      <c r="A9" s="1" t="s">
        <v>36</v>
      </c>
      <c r="M9">
        <f>M4+M5+M6+M7+M8</f>
        <v>819800</v>
      </c>
    </row>
    <row r="10" spans="1:13">
      <c r="A10" t="s">
        <v>37</v>
      </c>
      <c r="M10">
        <f>-(Foglio1!J10+Foglio1!J11+Foglio1!J12)</f>
        <v>-415900</v>
      </c>
    </row>
    <row r="11" spans="1:13">
      <c r="A11" s="1" t="s">
        <v>38</v>
      </c>
      <c r="M11">
        <f>M9+M10</f>
        <v>403900</v>
      </c>
    </row>
    <row r="12" spans="1:13">
      <c r="A12" t="s">
        <v>39</v>
      </c>
      <c r="M12">
        <f>-(Foglio1!J14+Foglio1!J15)</f>
        <v>-147200</v>
      </c>
    </row>
    <row r="13" spans="1:13">
      <c r="A13" s="2" t="s">
        <v>40</v>
      </c>
      <c r="M13">
        <f>-Foglio1!J16</f>
        <v>-2400</v>
      </c>
    </row>
    <row r="14" spans="1:13">
      <c r="A14" s="1" t="s">
        <v>41</v>
      </c>
      <c r="M14">
        <f>M11+M12+M13</f>
        <v>254300</v>
      </c>
    </row>
    <row r="15" spans="1:13">
      <c r="A15" s="2" t="s">
        <v>42</v>
      </c>
      <c r="M15">
        <f>Foglio1!J21+Foglio1!J22</f>
        <v>-38400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TM-STATION</dc:creator>
  <cp:lastModifiedBy>TM-STATION</cp:lastModifiedBy>
  <dcterms:created xsi:type="dcterms:W3CDTF">2014-02-24T09:13:43Z</dcterms:created>
  <dcterms:modified xsi:type="dcterms:W3CDTF">2014-02-24T10:57:29Z</dcterms:modified>
</cp:coreProperties>
</file>